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955" windowHeight="11250" activeTab="0"/>
  </bookViews>
  <sheets>
    <sheet name="LORASR_out_09Sep2009_tab" sheetId="1" r:id="rId1"/>
  </sheets>
  <definedNames/>
  <calcPr fullCalcOnLoad="1"/>
</workbook>
</file>

<file path=xl/sharedStrings.xml><?xml version="1.0" encoding="utf-8"?>
<sst xmlns="http://schemas.openxmlformats.org/spreadsheetml/2006/main" count="318" uniqueCount="191">
  <si>
    <t>Dist_next_gap</t>
  </si>
  <si>
    <t>[cm]</t>
  </si>
  <si>
    <t>tot. Length</t>
  </si>
  <si>
    <t>Gap No.</t>
  </si>
  <si>
    <t>Component</t>
  </si>
  <si>
    <t>Buncher</t>
  </si>
  <si>
    <t>CH_1</t>
  </si>
  <si>
    <t>CH_2</t>
  </si>
  <si>
    <t>CH_3</t>
  </si>
  <si>
    <t>CH_4</t>
  </si>
  <si>
    <t>CH_5</t>
  </si>
  <si>
    <t>CH_6</t>
  </si>
  <si>
    <t>CH_7</t>
  </si>
  <si>
    <t>CH_8</t>
  </si>
  <si>
    <t>CH_9</t>
  </si>
  <si>
    <t>CH_10</t>
  </si>
  <si>
    <t>CH_11</t>
  </si>
  <si>
    <t>CH_12</t>
  </si>
  <si>
    <t>beta_lamda</t>
  </si>
  <si>
    <t>[cm] linfit</t>
  </si>
  <si>
    <t>Start</t>
  </si>
  <si>
    <t>End</t>
  </si>
  <si>
    <t>Terminal</t>
  </si>
  <si>
    <t>ACCT</t>
  </si>
  <si>
    <t>F-Cup</t>
  </si>
  <si>
    <t>Solenoid</t>
  </si>
  <si>
    <t>Chamber</t>
  </si>
  <si>
    <t>Reference</t>
  </si>
  <si>
    <t>TDR_Oct08</t>
  </si>
  <si>
    <t>IFMIF Report Sep2008</t>
  </si>
  <si>
    <t>Iris</t>
  </si>
  <si>
    <t>Wien Filter</t>
  </si>
  <si>
    <t>SEM-Grid</t>
  </si>
  <si>
    <t>Chopper</t>
  </si>
  <si>
    <t>RFQ</t>
  </si>
  <si>
    <t>LG</t>
  </si>
  <si>
    <t>Mail A. Schempp 7Jul2009 (rounded)</t>
  </si>
  <si>
    <t xml:space="preserve"> </t>
  </si>
  <si>
    <t>Steerer</t>
  </si>
  <si>
    <t>BPM</t>
  </si>
  <si>
    <t>Quad_A</t>
  </si>
  <si>
    <t>Data sheet Aug2008(rounded)</t>
  </si>
  <si>
    <t>Quad_B</t>
  </si>
  <si>
    <t>beta_lambda/2</t>
  </si>
  <si>
    <t>1.5*beta_lambda (LG, rounded)</t>
  </si>
  <si>
    <t>LG (Dist from next gap)</t>
  </si>
  <si>
    <t>HB2008</t>
  </si>
  <si>
    <t>Quad_D</t>
  </si>
  <si>
    <t>Quad_C</t>
  </si>
  <si>
    <t>LG (21cm from flange to 1st gap)</t>
  </si>
  <si>
    <t>estimate from IAP report 26Jun2009</t>
  </si>
  <si>
    <t>LG (21cm from last gap to flange)</t>
  </si>
  <si>
    <t>LG (belows missing)</t>
  </si>
  <si>
    <t>to short, belows missing</t>
  </si>
  <si>
    <t>to short</t>
  </si>
  <si>
    <t>more drift after ACCT needed</t>
  </si>
  <si>
    <t>more drift after BPM needed</t>
  </si>
  <si>
    <t>Drift after BPM too short</t>
  </si>
  <si>
    <t>CCH-DTL based on HB2008</t>
  </si>
  <si>
    <t>X-Chamber</t>
  </si>
  <si>
    <t>Beamline to Dump</t>
  </si>
  <si>
    <t>belows missing</t>
  </si>
  <si>
    <t>Beamline to SIS</t>
  </si>
  <si>
    <t>Dipol 45°</t>
  </si>
  <si>
    <t>Quad_E</t>
  </si>
  <si>
    <t>Diameter</t>
  </si>
  <si>
    <t>Buncher Missing</t>
  </si>
  <si>
    <t>Sector Valves Missing</t>
  </si>
  <si>
    <t>2nd Chamber missing</t>
  </si>
  <si>
    <t>Nomen</t>
  </si>
  <si>
    <t>PLPSDT1</t>
  </si>
  <si>
    <t>PLLEMO1</t>
  </si>
  <si>
    <t>PLLEDS1</t>
  </si>
  <si>
    <t>PLLEDK1</t>
  </si>
  <si>
    <t>PLLEDG1H</t>
  </si>
  <si>
    <t>PLLEDG1V</t>
  </si>
  <si>
    <t>PLLEMO2</t>
  </si>
  <si>
    <t>PLRQBR1</t>
  </si>
  <si>
    <t>PLRQQD11</t>
  </si>
  <si>
    <t>PLRQQD12</t>
  </si>
  <si>
    <t>PLC1DX1</t>
  </si>
  <si>
    <t>PLC1DT1</t>
  </si>
  <si>
    <t>PLC1BB1</t>
  </si>
  <si>
    <t>PLC1DX2</t>
  </si>
  <si>
    <t>PLC1QT11</t>
  </si>
  <si>
    <t>PLC1QT12</t>
  </si>
  <si>
    <t>PLC1QT13</t>
  </si>
  <si>
    <t>PLC1BH1</t>
  </si>
  <si>
    <t>PLC1QT21</t>
  </si>
  <si>
    <t>PLC1QT22</t>
  </si>
  <si>
    <t>PLC1QT23</t>
  </si>
  <si>
    <t>PLC1QT31</t>
  </si>
  <si>
    <t>PLC1QT32</t>
  </si>
  <si>
    <t>PLC1QT33</t>
  </si>
  <si>
    <t>PLC1DT2</t>
  </si>
  <si>
    <t>PLC1BH2</t>
  </si>
  <si>
    <t>PLC1QT41</t>
  </si>
  <si>
    <t>PLC1QT42</t>
  </si>
  <si>
    <t>PLC1QT43</t>
  </si>
  <si>
    <t>PLC1QT51</t>
  </si>
  <si>
    <t>PLC1QT52</t>
  </si>
  <si>
    <t>PLC1QT53</t>
  </si>
  <si>
    <t>PLC1DX3</t>
  </si>
  <si>
    <t>PLC1BH3</t>
  </si>
  <si>
    <t>PLC1QT61</t>
  </si>
  <si>
    <t>PLC1QT62</t>
  </si>
  <si>
    <t>PLC1QT63</t>
  </si>
  <si>
    <t>PLC1QT71</t>
  </si>
  <si>
    <t>PLC1QT72</t>
  </si>
  <si>
    <t>PLC1QT73</t>
  </si>
  <si>
    <t>PLC1DX4</t>
  </si>
  <si>
    <t>PLC1DX5</t>
  </si>
  <si>
    <t>PLDSDK1</t>
  </si>
  <si>
    <t>PLDSDS1H</t>
  </si>
  <si>
    <t>Slit</t>
  </si>
  <si>
    <t>PLDSDS1V</t>
  </si>
  <si>
    <t>PLC2DT1</t>
  </si>
  <si>
    <t>PLC2DC1</t>
  </si>
  <si>
    <t>PLC2DX1</t>
  </si>
  <si>
    <t>PLC2QT11</t>
  </si>
  <si>
    <t>PLC2QT12</t>
  </si>
  <si>
    <t>PLC2QT13</t>
  </si>
  <si>
    <t>PLC2BH1</t>
  </si>
  <si>
    <t>PLC2QT21</t>
  </si>
  <si>
    <t>PLC2QT22</t>
  </si>
  <si>
    <t>PLC2QT23</t>
  </si>
  <si>
    <t>PLDSBB1</t>
  </si>
  <si>
    <t>PLC2QT31</t>
  </si>
  <si>
    <t>PLC2QT32</t>
  </si>
  <si>
    <t>PLC2QT33</t>
  </si>
  <si>
    <t>PLC2DX2</t>
  </si>
  <si>
    <t>PLC2BH2</t>
  </si>
  <si>
    <t>PLC2QT41</t>
  </si>
  <si>
    <t>PLC2QT42</t>
  </si>
  <si>
    <t>PLC2QT43</t>
  </si>
  <si>
    <t>PLC2QT51</t>
  </si>
  <si>
    <t>PLC2QT52</t>
  </si>
  <si>
    <t>PLC2QT53</t>
  </si>
  <si>
    <t>PLC2DX3</t>
  </si>
  <si>
    <t>PLC2BH3</t>
  </si>
  <si>
    <t>PLC2QT61</t>
  </si>
  <si>
    <t>PLC2QT62</t>
  </si>
  <si>
    <t>PLC2QT63</t>
  </si>
  <si>
    <t>PLC2QT71</t>
  </si>
  <si>
    <t>PLC2QT72</t>
  </si>
  <si>
    <t>PLC2QT73</t>
  </si>
  <si>
    <t>PLC2DT2</t>
  </si>
  <si>
    <t>PLC2DX4</t>
  </si>
  <si>
    <t>PLC2DX5</t>
  </si>
  <si>
    <t>PLDUDK1</t>
  </si>
  <si>
    <t>PLDUDK2</t>
  </si>
  <si>
    <t>PLDUDX1</t>
  </si>
  <si>
    <t>PLDUDC1</t>
  </si>
  <si>
    <t>PLC2QS1</t>
  </si>
  <si>
    <t>PLC2DK1</t>
  </si>
  <si>
    <t>PLC2DX6</t>
  </si>
  <si>
    <t>PLC2QS2</t>
  </si>
  <si>
    <t>PLDSDK2</t>
  </si>
  <si>
    <t>PLRQDT1</t>
  </si>
  <si>
    <t>PLLEUW1</t>
  </si>
  <si>
    <t>PLRQLC1</t>
  </si>
  <si>
    <t>PLRQKH1</t>
  </si>
  <si>
    <t>PLRQKV1</t>
  </si>
  <si>
    <t>PLC1KH1</t>
  </si>
  <si>
    <t>PLC1KV1</t>
  </si>
  <si>
    <t>PLDSDG2H</t>
  </si>
  <si>
    <t>PLDSDG2V</t>
  </si>
  <si>
    <t>PLC2KH1</t>
  </si>
  <si>
    <t>PLC2KV1</t>
  </si>
  <si>
    <t>PLC2KH3</t>
  </si>
  <si>
    <t>PLC2KV3</t>
  </si>
  <si>
    <t>PLC2KH2</t>
  </si>
  <si>
    <t>PLC2KV2</t>
  </si>
  <si>
    <t>PLC2MH1</t>
  </si>
  <si>
    <t>PLTKMH1</t>
  </si>
  <si>
    <t>PLDUDS1H</t>
  </si>
  <si>
    <t>PLDUDS1V</t>
  </si>
  <si>
    <t>PLDUDS1</t>
  </si>
  <si>
    <t>Grid</t>
  </si>
  <si>
    <t>Bunchmonit.</t>
  </si>
  <si>
    <t>based on 401 (sequ. NOT distances)</t>
  </si>
  <si>
    <t>PLDUDG3H</t>
  </si>
  <si>
    <t>PLDUDG3V</t>
  </si>
  <si>
    <t>PLDUDK3</t>
  </si>
  <si>
    <t>PLC2DG1H</t>
  </si>
  <si>
    <t>PLC2DG1V</t>
  </si>
  <si>
    <t>PLC2DS1H</t>
  </si>
  <si>
    <t>PLC2DS1V</t>
  </si>
  <si>
    <t>based on 401</t>
  </si>
  <si>
    <t>PLPSDC1</t>
  </si>
  <si>
    <t>PLDUDM1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</si>
</sst>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256">
      <selection activeCell="E268" sqref="E268"/>
    </sheetView>
  </sheetViews>
  <sheetFormatPr defaultColWidth="11.421875" defaultRowHeight="12.75"/>
  <cols>
    <col min="1" max="1" width="12.421875" style="5" customWidth="1"/>
    <col min="2" max="3" width="11.421875" style="34" customWidth="1"/>
    <col min="4" max="4" width="11.421875" style="45" customWidth="1"/>
    <col min="5" max="5" width="11.421875" style="34" customWidth="1"/>
    <col min="6" max="6" width="13.7109375" style="0" bestFit="1" customWidth="1"/>
    <col min="10" max="10" width="32.00390625" style="16" bestFit="1" customWidth="1"/>
    <col min="12" max="12" width="15.00390625" style="0" bestFit="1" customWidth="1"/>
  </cols>
  <sheetData>
    <row r="1" spans="1:10" s="1" customFormat="1" ht="12.75">
      <c r="A1" s="5" t="s">
        <v>4</v>
      </c>
      <c r="B1" s="9" t="s">
        <v>20</v>
      </c>
      <c r="C1" s="9" t="s">
        <v>21</v>
      </c>
      <c r="D1" s="46" t="s">
        <v>65</v>
      </c>
      <c r="E1" s="41" t="s">
        <v>69</v>
      </c>
      <c r="F1" s="4" t="s">
        <v>0</v>
      </c>
      <c r="G1" s="2" t="s">
        <v>2</v>
      </c>
      <c r="H1" s="2" t="s">
        <v>3</v>
      </c>
      <c r="I1" s="1" t="s">
        <v>18</v>
      </c>
      <c r="J1" s="1" t="s">
        <v>27</v>
      </c>
    </row>
    <row r="2" spans="1:9" s="1" customFormat="1" ht="12.75">
      <c r="A2" s="5"/>
      <c r="B2" s="4" t="s">
        <v>1</v>
      </c>
      <c r="C2" s="4" t="s">
        <v>1</v>
      </c>
      <c r="D2" s="47" t="s">
        <v>1</v>
      </c>
      <c r="E2" s="4"/>
      <c r="F2" s="4" t="s">
        <v>1</v>
      </c>
      <c r="G2" s="2" t="s">
        <v>1</v>
      </c>
      <c r="H2" s="2"/>
      <c r="I2" s="1" t="s">
        <v>19</v>
      </c>
    </row>
    <row r="3" spans="1:10" s="1" customFormat="1" ht="12.75">
      <c r="A3" s="5"/>
      <c r="B3" s="4"/>
      <c r="C3" s="4"/>
      <c r="D3" s="47"/>
      <c r="E3" s="4"/>
      <c r="F3" s="4"/>
      <c r="G3" s="2"/>
      <c r="H3" s="2"/>
      <c r="J3" s="11"/>
    </row>
    <row r="4" spans="1:10" s="1" customFormat="1" ht="12.75">
      <c r="A4" s="5" t="s">
        <v>22</v>
      </c>
      <c r="B4" s="10">
        <v>0</v>
      </c>
      <c r="C4" s="10">
        <v>500</v>
      </c>
      <c r="D4" s="48">
        <v>250</v>
      </c>
      <c r="E4" s="36"/>
      <c r="F4" s="4"/>
      <c r="G4" s="2"/>
      <c r="H4" s="2"/>
      <c r="J4" s="11" t="s">
        <v>35</v>
      </c>
    </row>
    <row r="5" spans="1:10" s="1" customFormat="1" ht="12.75">
      <c r="A5" s="5" t="s">
        <v>23</v>
      </c>
      <c r="B5" s="10">
        <v>500</v>
      </c>
      <c r="C5" s="10">
        <v>510</v>
      </c>
      <c r="D5" s="48">
        <v>9</v>
      </c>
      <c r="E5" s="36" t="s">
        <v>70</v>
      </c>
      <c r="F5" s="4"/>
      <c r="G5" s="2"/>
      <c r="H5" s="2"/>
      <c r="J5" s="11" t="s">
        <v>28</v>
      </c>
    </row>
    <row r="6" spans="1:10" s="1" customFormat="1" ht="12.75">
      <c r="A6" s="5" t="s">
        <v>24</v>
      </c>
      <c r="B6" s="10">
        <v>530</v>
      </c>
      <c r="C6" s="10">
        <v>545</v>
      </c>
      <c r="D6" s="48">
        <v>9</v>
      </c>
      <c r="E6" s="36" t="s">
        <v>189</v>
      </c>
      <c r="F6" s="4"/>
      <c r="G6" s="2"/>
      <c r="H6" s="2"/>
      <c r="J6" s="11" t="s">
        <v>28</v>
      </c>
    </row>
    <row r="7" spans="1:10" s="1" customFormat="1" ht="12.75">
      <c r="A7" s="5" t="s">
        <v>25</v>
      </c>
      <c r="B7" s="10">
        <v>560</v>
      </c>
      <c r="C7" s="10">
        <v>590</v>
      </c>
      <c r="D7" s="48">
        <v>60</v>
      </c>
      <c r="E7" s="29" t="s">
        <v>71</v>
      </c>
      <c r="F7" s="4"/>
      <c r="G7" s="2"/>
      <c r="H7" s="2"/>
      <c r="J7" s="11" t="s">
        <v>29</v>
      </c>
    </row>
    <row r="8" spans="1:10" s="1" customFormat="1" ht="12.75">
      <c r="A8" s="18" t="s">
        <v>26</v>
      </c>
      <c r="B8" s="10">
        <v>595</v>
      </c>
      <c r="C8" s="10">
        <v>645</v>
      </c>
      <c r="D8" s="48">
        <v>40</v>
      </c>
      <c r="E8" s="29" t="s">
        <v>73</v>
      </c>
      <c r="F8" s="4"/>
      <c r="G8" s="2"/>
      <c r="H8" s="2"/>
      <c r="J8" s="21" t="s">
        <v>52</v>
      </c>
    </row>
    <row r="9" spans="1:10" s="1" customFormat="1" ht="12.75">
      <c r="A9" s="20" t="s">
        <v>30</v>
      </c>
      <c r="B9" s="10"/>
      <c r="C9" s="10"/>
      <c r="D9" s="48"/>
      <c r="E9" s="29" t="s">
        <v>72</v>
      </c>
      <c r="F9" s="4"/>
      <c r="G9" s="2"/>
      <c r="H9" s="2"/>
      <c r="J9" s="11"/>
    </row>
    <row r="10" spans="1:10" s="1" customFormat="1" ht="12.75">
      <c r="A10" s="20" t="s">
        <v>31</v>
      </c>
      <c r="B10" s="10"/>
      <c r="C10" s="10"/>
      <c r="D10" s="48"/>
      <c r="E10" s="29" t="s">
        <v>159</v>
      </c>
      <c r="F10" s="4"/>
      <c r="G10" s="2"/>
      <c r="H10" s="2"/>
      <c r="J10" s="11"/>
    </row>
    <row r="11" spans="1:10" s="1" customFormat="1" ht="12.75">
      <c r="A11" s="20" t="s">
        <v>32</v>
      </c>
      <c r="B11" s="10"/>
      <c r="C11" s="10"/>
      <c r="D11" s="48"/>
      <c r="E11" s="29" t="s">
        <v>74</v>
      </c>
      <c r="F11" s="4"/>
      <c r="G11" s="2"/>
      <c r="H11" s="2"/>
      <c r="J11" s="11"/>
    </row>
    <row r="12" spans="1:10" s="1" customFormat="1" ht="12.75">
      <c r="A12" s="20" t="s">
        <v>32</v>
      </c>
      <c r="B12" s="10"/>
      <c r="C12" s="10"/>
      <c r="D12" s="48"/>
      <c r="E12" s="29" t="s">
        <v>75</v>
      </c>
      <c r="F12" s="4"/>
      <c r="G12" s="2"/>
      <c r="H12" s="2"/>
      <c r="J12" s="11"/>
    </row>
    <row r="13" spans="1:10" s="1" customFormat="1" ht="12.75">
      <c r="A13" s="5" t="s">
        <v>25</v>
      </c>
      <c r="B13" s="10">
        <v>650</v>
      </c>
      <c r="C13" s="10">
        <v>680</v>
      </c>
      <c r="D13" s="48">
        <v>60</v>
      </c>
      <c r="E13" s="42" t="s">
        <v>76</v>
      </c>
      <c r="F13" s="4"/>
      <c r="G13" s="2"/>
      <c r="H13" s="2"/>
      <c r="J13" s="11" t="s">
        <v>29</v>
      </c>
    </row>
    <row r="14" spans="1:10" s="1" customFormat="1" ht="12.75">
      <c r="A14" s="5" t="s">
        <v>23</v>
      </c>
      <c r="B14" s="10">
        <v>690</v>
      </c>
      <c r="C14" s="10">
        <v>700</v>
      </c>
      <c r="D14" s="48">
        <v>9</v>
      </c>
      <c r="E14" s="36" t="s">
        <v>158</v>
      </c>
      <c r="F14" s="4"/>
      <c r="G14" s="2"/>
      <c r="H14" s="2"/>
      <c r="J14" s="11" t="s">
        <v>28</v>
      </c>
    </row>
    <row r="15" spans="1:10" s="1" customFormat="1" ht="12.75">
      <c r="A15" s="5" t="s">
        <v>33</v>
      </c>
      <c r="B15" s="10">
        <v>700</v>
      </c>
      <c r="C15" s="10">
        <v>730</v>
      </c>
      <c r="D15" s="48">
        <v>10</v>
      </c>
      <c r="E15" s="36" t="s">
        <v>160</v>
      </c>
      <c r="F15" s="4"/>
      <c r="G15" s="2"/>
      <c r="H15" s="2"/>
      <c r="J15" s="11" t="s">
        <v>35</v>
      </c>
    </row>
    <row r="16" spans="1:11" s="1" customFormat="1" ht="12.75">
      <c r="A16" s="5" t="s">
        <v>34</v>
      </c>
      <c r="B16" s="10">
        <v>730</v>
      </c>
      <c r="C16" s="10">
        <v>1050</v>
      </c>
      <c r="D16" s="48">
        <v>40</v>
      </c>
      <c r="E16" s="36" t="s">
        <v>77</v>
      </c>
      <c r="F16" s="4"/>
      <c r="G16" s="2"/>
      <c r="H16" s="2"/>
      <c r="I16" s="1" t="s">
        <v>37</v>
      </c>
      <c r="J16" s="11" t="s">
        <v>36</v>
      </c>
      <c r="K16" s="1" t="s">
        <v>37</v>
      </c>
    </row>
    <row r="17" spans="1:10" s="1" customFormat="1" ht="12.75">
      <c r="A17" s="5" t="s">
        <v>38</v>
      </c>
      <c r="B17" s="77">
        <v>1050</v>
      </c>
      <c r="C17" s="77">
        <v>1055</v>
      </c>
      <c r="D17" s="79">
        <v>10</v>
      </c>
      <c r="E17" s="37" t="s">
        <v>161</v>
      </c>
      <c r="F17" s="4"/>
      <c r="G17" s="2"/>
      <c r="H17" s="2"/>
      <c r="J17" s="11" t="s">
        <v>35</v>
      </c>
    </row>
    <row r="18" spans="1:10" s="1" customFormat="1" ht="12.75">
      <c r="A18" s="5" t="s">
        <v>38</v>
      </c>
      <c r="B18" s="78"/>
      <c r="C18" s="78"/>
      <c r="D18" s="80"/>
      <c r="E18" s="37" t="s">
        <v>162</v>
      </c>
      <c r="F18" s="4"/>
      <c r="G18" s="2"/>
      <c r="H18" s="2"/>
      <c r="J18" s="11"/>
    </row>
    <row r="19" spans="1:11" s="1" customFormat="1" ht="12.75">
      <c r="A19" s="5" t="s">
        <v>47</v>
      </c>
      <c r="B19" s="13">
        <v>1055</v>
      </c>
      <c r="C19" s="13">
        <v>1060.1</v>
      </c>
      <c r="D19" s="49">
        <v>17.5</v>
      </c>
      <c r="E19" s="37" t="s">
        <v>78</v>
      </c>
      <c r="F19" s="4"/>
      <c r="G19" s="2"/>
      <c r="H19" s="2"/>
      <c r="I19" s="1" t="s">
        <v>37</v>
      </c>
      <c r="J19" s="11" t="s">
        <v>41</v>
      </c>
      <c r="K19" s="1" t="s">
        <v>37</v>
      </c>
    </row>
    <row r="20" spans="1:11" s="1" customFormat="1" ht="12.75">
      <c r="A20" s="5" t="s">
        <v>47</v>
      </c>
      <c r="B20" s="13">
        <v>1062.1</v>
      </c>
      <c r="C20" s="13">
        <v>1067.2</v>
      </c>
      <c r="D20" s="49">
        <v>17.5</v>
      </c>
      <c r="E20" s="37" t="s">
        <v>79</v>
      </c>
      <c r="F20" s="4"/>
      <c r="G20" s="2"/>
      <c r="H20" s="2"/>
      <c r="I20" s="1" t="s">
        <v>37</v>
      </c>
      <c r="J20" s="11" t="s">
        <v>41</v>
      </c>
      <c r="K20" s="1" t="s">
        <v>37</v>
      </c>
    </row>
    <row r="21" spans="1:10" s="1" customFormat="1" ht="12.75">
      <c r="A21" s="5" t="s">
        <v>39</v>
      </c>
      <c r="B21" s="13">
        <v>1067.2</v>
      </c>
      <c r="C21" s="13">
        <v>1072.2</v>
      </c>
      <c r="D21" s="49">
        <v>5</v>
      </c>
      <c r="E21" s="30" t="s">
        <v>80</v>
      </c>
      <c r="F21" s="4"/>
      <c r="G21" s="2"/>
      <c r="H21" s="2"/>
      <c r="J21" s="11" t="s">
        <v>35</v>
      </c>
    </row>
    <row r="22" spans="1:10" s="1" customFormat="1" ht="12.75">
      <c r="A22" s="5" t="s">
        <v>23</v>
      </c>
      <c r="B22" s="13">
        <v>1072.2</v>
      </c>
      <c r="C22" s="13">
        <v>1082.2</v>
      </c>
      <c r="D22" s="49">
        <v>5</v>
      </c>
      <c r="E22" s="30" t="s">
        <v>81</v>
      </c>
      <c r="F22" s="4"/>
      <c r="G22" s="2"/>
      <c r="H22" s="2"/>
      <c r="J22" s="11" t="s">
        <v>28</v>
      </c>
    </row>
    <row r="23" spans="1:10" ht="12.75">
      <c r="A23" s="68" t="s">
        <v>5</v>
      </c>
      <c r="B23" s="60">
        <v>1082.2</v>
      </c>
      <c r="C23" s="60">
        <v>1094.2</v>
      </c>
      <c r="D23" s="60">
        <v>40</v>
      </c>
      <c r="E23" s="64" t="s">
        <v>82</v>
      </c>
      <c r="F23" s="14">
        <v>3.75</v>
      </c>
      <c r="G23" s="8">
        <f>C22+F23</f>
        <v>1085.95</v>
      </c>
      <c r="H23" s="3">
        <v>1</v>
      </c>
      <c r="I23" s="6">
        <f>8+25.8*H23/167</f>
        <v>8.154491017964071</v>
      </c>
      <c r="J23" s="12" t="s">
        <v>43</v>
      </c>
    </row>
    <row r="24" spans="1:11" ht="12.75">
      <c r="A24" s="68"/>
      <c r="B24" s="61"/>
      <c r="C24" s="61"/>
      <c r="D24" s="61"/>
      <c r="E24" s="66"/>
      <c r="F24" s="7">
        <v>3.6921</v>
      </c>
      <c r="G24" s="8">
        <f>G23+F24</f>
        <v>1089.6421</v>
      </c>
      <c r="H24" s="3">
        <v>2</v>
      </c>
      <c r="I24" s="6">
        <f aca="true" t="shared" si="0" ref="I24:I105">8+25.8*H24/167</f>
        <v>8.308982035928144</v>
      </c>
      <c r="J24" s="12" t="s">
        <v>44</v>
      </c>
      <c r="K24" t="s">
        <v>37</v>
      </c>
    </row>
    <row r="25" spans="1:12" ht="12.75">
      <c r="A25" s="18" t="s">
        <v>39</v>
      </c>
      <c r="B25" s="15">
        <v>1094.2</v>
      </c>
      <c r="C25" s="15">
        <v>1098.4</v>
      </c>
      <c r="D25" s="43">
        <v>5</v>
      </c>
      <c r="E25" s="31" t="s">
        <v>83</v>
      </c>
      <c r="F25" s="7"/>
      <c r="G25" s="8"/>
      <c r="H25" s="3"/>
      <c r="I25" s="6"/>
      <c r="J25" s="17" t="s">
        <v>54</v>
      </c>
      <c r="L25" s="6"/>
    </row>
    <row r="26" spans="1:10" ht="12.75">
      <c r="A26" s="5" t="s">
        <v>40</v>
      </c>
      <c r="B26" s="15">
        <f>G24+8.75</f>
        <v>1098.3921</v>
      </c>
      <c r="C26" s="15">
        <f>B26+4.7</f>
        <v>1103.0921</v>
      </c>
      <c r="D26" s="43">
        <v>17.5</v>
      </c>
      <c r="E26" s="31" t="s">
        <v>84</v>
      </c>
      <c r="F26" s="7"/>
      <c r="G26" s="8"/>
      <c r="H26" s="3"/>
      <c r="I26" s="6"/>
      <c r="J26" s="12" t="s">
        <v>46</v>
      </c>
    </row>
    <row r="27" spans="1:10" ht="12.75">
      <c r="A27" s="5" t="s">
        <v>42</v>
      </c>
      <c r="B27" s="15">
        <f>C26+1.5</f>
        <v>1104.5921</v>
      </c>
      <c r="C27" s="15">
        <f>B27+8.9</f>
        <v>1113.4921000000002</v>
      </c>
      <c r="D27" s="43">
        <v>17.5</v>
      </c>
      <c r="E27" s="31" t="s">
        <v>85</v>
      </c>
      <c r="F27" s="7"/>
      <c r="G27" s="8"/>
      <c r="H27" s="3"/>
      <c r="I27" s="6"/>
      <c r="J27" s="12" t="s">
        <v>46</v>
      </c>
    </row>
    <row r="28" spans="1:10" ht="12.75">
      <c r="A28" s="5" t="s">
        <v>40</v>
      </c>
      <c r="B28" s="15">
        <f>C27+1.5</f>
        <v>1114.9921000000002</v>
      </c>
      <c r="C28" s="15">
        <f>B28+4.7</f>
        <v>1119.6921000000002</v>
      </c>
      <c r="D28" s="43">
        <v>17.5</v>
      </c>
      <c r="E28" s="31" t="s">
        <v>86</v>
      </c>
      <c r="F28" s="7"/>
      <c r="G28" s="8"/>
      <c r="H28" s="3"/>
      <c r="I28" s="6"/>
      <c r="J28" s="12" t="s">
        <v>45</v>
      </c>
    </row>
    <row r="29" spans="1:10" ht="12.75">
      <c r="A29" s="68" t="s">
        <v>6</v>
      </c>
      <c r="B29" s="60">
        <f>G29-21</f>
        <v>1106.1355</v>
      </c>
      <c r="C29" s="73">
        <f>0.5*(G38+G42)</f>
        <v>1183.9447499999999</v>
      </c>
      <c r="D29" s="60">
        <v>42</v>
      </c>
      <c r="E29" s="64" t="s">
        <v>87</v>
      </c>
      <c r="F29" s="7">
        <v>37.4934</v>
      </c>
      <c r="G29" s="8">
        <f>G24+F29</f>
        <v>1127.1355</v>
      </c>
      <c r="H29" s="3">
        <v>3</v>
      </c>
      <c r="I29" s="6">
        <f t="shared" si="0"/>
        <v>8.463473053892216</v>
      </c>
      <c r="J29" s="12" t="s">
        <v>49</v>
      </c>
    </row>
    <row r="30" spans="1:10" ht="12.75">
      <c r="A30" s="68"/>
      <c r="B30" s="67"/>
      <c r="C30" s="74"/>
      <c r="D30" s="67"/>
      <c r="E30" s="65"/>
      <c r="F30" s="7">
        <v>3.8724</v>
      </c>
      <c r="G30" s="8">
        <f aca="true" t="shared" si="1" ref="G30:G107">G29+F30</f>
        <v>1131.0079</v>
      </c>
      <c r="H30" s="3">
        <v>4</v>
      </c>
      <c r="I30" s="6">
        <f t="shared" si="0"/>
        <v>8.617964071856287</v>
      </c>
      <c r="J30" s="12" t="s">
        <v>50</v>
      </c>
    </row>
    <row r="31" spans="1:10" ht="12.75">
      <c r="A31" s="68"/>
      <c r="B31" s="67"/>
      <c r="C31" s="74"/>
      <c r="D31" s="67"/>
      <c r="E31" s="65"/>
      <c r="F31" s="7">
        <v>4.0275</v>
      </c>
      <c r="G31" s="8">
        <f t="shared" si="1"/>
        <v>1135.0354</v>
      </c>
      <c r="H31" s="3">
        <v>5</v>
      </c>
      <c r="I31" s="6">
        <f t="shared" si="0"/>
        <v>8.77245508982036</v>
      </c>
      <c r="J31" s="12"/>
    </row>
    <row r="32" spans="1:10" ht="12.75">
      <c r="A32" s="68"/>
      <c r="B32" s="67"/>
      <c r="C32" s="74"/>
      <c r="D32" s="67"/>
      <c r="E32" s="65"/>
      <c r="F32" s="7">
        <v>4.9225</v>
      </c>
      <c r="G32" s="8">
        <f t="shared" si="1"/>
        <v>1139.9578999999999</v>
      </c>
      <c r="H32" s="3">
        <v>6</v>
      </c>
      <c r="I32" s="6">
        <f t="shared" si="0"/>
        <v>8.926946107784431</v>
      </c>
      <c r="J32" s="23" t="s">
        <v>58</v>
      </c>
    </row>
    <row r="33" spans="1:10" ht="12.75">
      <c r="A33" s="68"/>
      <c r="B33" s="67"/>
      <c r="C33" s="74"/>
      <c r="D33" s="67"/>
      <c r="E33" s="65"/>
      <c r="F33" s="7">
        <v>4.2464</v>
      </c>
      <c r="G33" s="8">
        <f t="shared" si="1"/>
        <v>1144.2042999999999</v>
      </c>
      <c r="H33" s="3">
        <v>7</v>
      </c>
      <c r="I33" s="6">
        <f t="shared" si="0"/>
        <v>9.081437125748502</v>
      </c>
      <c r="J33" s="12"/>
    </row>
    <row r="34" spans="1:10" ht="12.75">
      <c r="A34" s="68"/>
      <c r="B34" s="67"/>
      <c r="C34" s="74"/>
      <c r="D34" s="67"/>
      <c r="E34" s="65"/>
      <c r="F34" s="7">
        <v>4.4326</v>
      </c>
      <c r="G34" s="8">
        <f t="shared" si="1"/>
        <v>1148.6369</v>
      </c>
      <c r="H34" s="3">
        <v>8</v>
      </c>
      <c r="I34" s="6">
        <f t="shared" si="0"/>
        <v>9.235928143712576</v>
      </c>
      <c r="J34" s="12"/>
    </row>
    <row r="35" spans="1:10" ht="12.75">
      <c r="A35" s="68"/>
      <c r="B35" s="67"/>
      <c r="C35" s="74"/>
      <c r="D35" s="67"/>
      <c r="E35" s="65"/>
      <c r="F35" s="7">
        <v>4.6114</v>
      </c>
      <c r="G35" s="8">
        <f t="shared" si="1"/>
        <v>1153.2483</v>
      </c>
      <c r="H35" s="3">
        <v>9</v>
      </c>
      <c r="I35" s="6">
        <f t="shared" si="0"/>
        <v>9.390419161676647</v>
      </c>
      <c r="J35" s="12"/>
    </row>
    <row r="36" spans="1:10" ht="12.75">
      <c r="A36" s="68"/>
      <c r="B36" s="67"/>
      <c r="C36" s="74"/>
      <c r="D36" s="67"/>
      <c r="E36" s="65"/>
      <c r="F36" s="7">
        <v>4.7833</v>
      </c>
      <c r="G36" s="8">
        <f t="shared" si="1"/>
        <v>1158.0316</v>
      </c>
      <c r="H36" s="3">
        <v>10</v>
      </c>
      <c r="I36" s="6">
        <f t="shared" si="0"/>
        <v>9.544910179640718</v>
      </c>
      <c r="J36" s="12"/>
    </row>
    <row r="37" spans="1:10" ht="12.75">
      <c r="A37" s="68"/>
      <c r="B37" s="67"/>
      <c r="C37" s="74"/>
      <c r="D37" s="67"/>
      <c r="E37" s="65"/>
      <c r="F37" s="7">
        <v>4.9485</v>
      </c>
      <c r="G37" s="8">
        <f t="shared" si="1"/>
        <v>1162.9801</v>
      </c>
      <c r="H37" s="3">
        <v>11</v>
      </c>
      <c r="I37" s="6">
        <f t="shared" si="0"/>
        <v>9.699401197604791</v>
      </c>
      <c r="J37" s="12"/>
    </row>
    <row r="38" spans="1:10" ht="12.75">
      <c r="A38" s="68"/>
      <c r="B38" s="61"/>
      <c r="C38" s="75"/>
      <c r="D38" s="61"/>
      <c r="E38" s="66"/>
      <c r="F38" s="7">
        <v>5.1081</v>
      </c>
      <c r="G38" s="8">
        <f t="shared" si="1"/>
        <v>1168.0882</v>
      </c>
      <c r="H38" s="3">
        <v>12</v>
      </c>
      <c r="I38" s="6">
        <f t="shared" si="0"/>
        <v>9.853892215568862</v>
      </c>
      <c r="J38" s="12"/>
    </row>
    <row r="39" spans="1:10" ht="12.75">
      <c r="A39" s="5" t="s">
        <v>47</v>
      </c>
      <c r="B39" s="15">
        <f>G38+4.8425</f>
        <v>1172.9307</v>
      </c>
      <c r="C39" s="15">
        <f>B39+5.1</f>
        <v>1178.0306999999998</v>
      </c>
      <c r="D39" s="43">
        <v>17.5</v>
      </c>
      <c r="E39" s="31" t="s">
        <v>88</v>
      </c>
      <c r="F39" s="7"/>
      <c r="G39" s="8"/>
      <c r="H39" s="3"/>
      <c r="I39" s="6"/>
      <c r="J39" s="12"/>
    </row>
    <row r="40" spans="1:10" ht="12.75">
      <c r="A40" s="5" t="s">
        <v>48</v>
      </c>
      <c r="B40" s="15">
        <f>C39+1.6</f>
        <v>1179.6306999999997</v>
      </c>
      <c r="C40" s="15">
        <f>B40+8.9</f>
        <v>1188.5306999999998</v>
      </c>
      <c r="D40" s="43">
        <v>17.5</v>
      </c>
      <c r="E40" s="31" t="s">
        <v>89</v>
      </c>
      <c r="F40" s="7"/>
      <c r="G40" s="8"/>
      <c r="H40" s="3"/>
      <c r="I40" s="6"/>
      <c r="J40" s="12"/>
    </row>
    <row r="41" spans="1:10" ht="12.75">
      <c r="A41" s="5" t="s">
        <v>47</v>
      </c>
      <c r="B41" s="15">
        <f>C40+1.6</f>
        <v>1190.1306999999997</v>
      </c>
      <c r="C41" s="15">
        <f>B41+5.1</f>
        <v>1195.2306999999996</v>
      </c>
      <c r="D41" s="43">
        <v>17.5</v>
      </c>
      <c r="E41" s="31" t="s">
        <v>90</v>
      </c>
      <c r="F41" s="7"/>
      <c r="G41" s="8"/>
      <c r="H41" s="3"/>
      <c r="I41" s="6"/>
      <c r="J41" s="12"/>
    </row>
    <row r="42" spans="1:10" ht="12.75">
      <c r="A42" s="68" t="s">
        <v>7</v>
      </c>
      <c r="B42" s="73">
        <f>C29</f>
        <v>1183.9447499999999</v>
      </c>
      <c r="C42" s="60">
        <f>G53+21</f>
        <v>1289.9805</v>
      </c>
      <c r="D42" s="60">
        <v>44</v>
      </c>
      <c r="E42" s="64" t="s">
        <v>87</v>
      </c>
      <c r="F42" s="7">
        <v>31.7131</v>
      </c>
      <c r="G42" s="8">
        <f>G38+F42</f>
        <v>1199.8012999999999</v>
      </c>
      <c r="H42" s="3">
        <v>13</v>
      </c>
      <c r="I42" s="6">
        <f t="shared" si="0"/>
        <v>10.008383233532934</v>
      </c>
      <c r="J42" s="12"/>
    </row>
    <row r="43" spans="1:10" ht="12.75">
      <c r="A43" s="68"/>
      <c r="B43" s="74"/>
      <c r="C43" s="67"/>
      <c r="D43" s="67"/>
      <c r="E43" s="65"/>
      <c r="F43" s="7">
        <v>5.4536</v>
      </c>
      <c r="G43" s="8">
        <f t="shared" si="1"/>
        <v>1205.2549</v>
      </c>
      <c r="H43" s="3">
        <v>14</v>
      </c>
      <c r="I43" s="6">
        <f t="shared" si="0"/>
        <v>10.162874251497005</v>
      </c>
      <c r="J43" s="12"/>
    </row>
    <row r="44" spans="1:10" ht="12.75">
      <c r="A44" s="68"/>
      <c r="B44" s="74"/>
      <c r="C44" s="67"/>
      <c r="D44" s="67"/>
      <c r="E44" s="65"/>
      <c r="F44" s="7">
        <v>5.6065</v>
      </c>
      <c r="G44" s="8">
        <f t="shared" si="1"/>
        <v>1210.8614</v>
      </c>
      <c r="H44" s="3">
        <v>15</v>
      </c>
      <c r="I44" s="6">
        <f t="shared" si="0"/>
        <v>10.317365269461078</v>
      </c>
      <c r="J44" s="12"/>
    </row>
    <row r="45" spans="1:10" ht="12.75">
      <c r="A45" s="68"/>
      <c r="B45" s="74"/>
      <c r="C45" s="67"/>
      <c r="D45" s="67"/>
      <c r="E45" s="65"/>
      <c r="F45" s="7">
        <v>6.8081</v>
      </c>
      <c r="G45" s="8">
        <f t="shared" si="1"/>
        <v>1217.6695</v>
      </c>
      <c r="H45" s="3">
        <v>16</v>
      </c>
      <c r="I45" s="6">
        <f t="shared" si="0"/>
        <v>10.47185628742515</v>
      </c>
      <c r="J45" s="12"/>
    </row>
    <row r="46" spans="1:10" ht="12.75">
      <c r="A46" s="68"/>
      <c r="B46" s="74"/>
      <c r="C46" s="67"/>
      <c r="D46" s="67"/>
      <c r="E46" s="65"/>
      <c r="F46" s="7">
        <v>5.7948</v>
      </c>
      <c r="G46" s="8">
        <f t="shared" si="1"/>
        <v>1223.4642999999999</v>
      </c>
      <c r="H46" s="3">
        <v>17</v>
      </c>
      <c r="I46" s="6">
        <f t="shared" si="0"/>
        <v>10.626347305389222</v>
      </c>
      <c r="J46" s="12"/>
    </row>
    <row r="47" spans="1:10" ht="12.75">
      <c r="A47" s="68"/>
      <c r="B47" s="74"/>
      <c r="C47" s="67"/>
      <c r="D47" s="67"/>
      <c r="E47" s="65"/>
      <c r="F47" s="7">
        <v>5.9818</v>
      </c>
      <c r="G47" s="8">
        <f t="shared" si="1"/>
        <v>1229.4461</v>
      </c>
      <c r="H47" s="3">
        <v>18</v>
      </c>
      <c r="I47" s="6">
        <f t="shared" si="0"/>
        <v>10.780838323353294</v>
      </c>
      <c r="J47" s="12"/>
    </row>
    <row r="48" spans="1:10" ht="12.75">
      <c r="A48" s="68"/>
      <c r="B48" s="74"/>
      <c r="C48" s="67"/>
      <c r="D48" s="67"/>
      <c r="E48" s="65"/>
      <c r="F48" s="7">
        <v>6.1635</v>
      </c>
      <c r="G48" s="8">
        <f t="shared" si="1"/>
        <v>1235.6096</v>
      </c>
      <c r="H48" s="3">
        <v>19</v>
      </c>
      <c r="I48" s="6">
        <f t="shared" si="0"/>
        <v>10.935329341317365</v>
      </c>
      <c r="J48" s="12"/>
    </row>
    <row r="49" spans="1:10" ht="12.75">
      <c r="A49" s="68"/>
      <c r="B49" s="74"/>
      <c r="C49" s="67"/>
      <c r="D49" s="67"/>
      <c r="E49" s="65"/>
      <c r="F49" s="7">
        <v>6.3398</v>
      </c>
      <c r="G49" s="8">
        <f t="shared" si="1"/>
        <v>1241.9494</v>
      </c>
      <c r="H49" s="3">
        <v>20</v>
      </c>
      <c r="I49" s="6">
        <f t="shared" si="0"/>
        <v>11.089820359281436</v>
      </c>
      <c r="J49" s="12"/>
    </row>
    <row r="50" spans="1:10" ht="12.75">
      <c r="A50" s="68"/>
      <c r="B50" s="74"/>
      <c r="C50" s="67"/>
      <c r="D50" s="67"/>
      <c r="E50" s="65"/>
      <c r="F50" s="7">
        <v>6.5117</v>
      </c>
      <c r="G50" s="8">
        <f t="shared" si="1"/>
        <v>1248.4611</v>
      </c>
      <c r="H50" s="3">
        <v>21</v>
      </c>
      <c r="I50" s="6">
        <f t="shared" si="0"/>
        <v>11.24431137724551</v>
      </c>
      <c r="J50" s="12"/>
    </row>
    <row r="51" spans="1:10" ht="12.75">
      <c r="A51" s="68"/>
      <c r="B51" s="74"/>
      <c r="C51" s="67"/>
      <c r="D51" s="67"/>
      <c r="E51" s="65"/>
      <c r="F51" s="7">
        <v>6.6785</v>
      </c>
      <c r="G51" s="8">
        <f t="shared" si="1"/>
        <v>1255.1396</v>
      </c>
      <c r="H51" s="3">
        <v>22</v>
      </c>
      <c r="I51" s="6">
        <f t="shared" si="0"/>
        <v>11.39880239520958</v>
      </c>
      <c r="J51" s="12"/>
    </row>
    <row r="52" spans="1:10" ht="12.75">
      <c r="A52" s="68"/>
      <c r="B52" s="74"/>
      <c r="C52" s="67"/>
      <c r="D52" s="67"/>
      <c r="E52" s="65"/>
      <c r="F52" s="7">
        <v>6.8406</v>
      </c>
      <c r="G52" s="8">
        <f t="shared" si="1"/>
        <v>1261.9802</v>
      </c>
      <c r="H52" s="3">
        <v>23</v>
      </c>
      <c r="I52" s="6">
        <f t="shared" si="0"/>
        <v>11.553293413173652</v>
      </c>
      <c r="J52" s="12" t="s">
        <v>50</v>
      </c>
    </row>
    <row r="53" spans="1:10" ht="12.75">
      <c r="A53" s="68"/>
      <c r="B53" s="75"/>
      <c r="C53" s="61"/>
      <c r="D53" s="61"/>
      <c r="E53" s="66"/>
      <c r="F53" s="7">
        <v>7.0003</v>
      </c>
      <c r="G53" s="8">
        <f t="shared" si="1"/>
        <v>1268.9805</v>
      </c>
      <c r="H53" s="3">
        <v>24</v>
      </c>
      <c r="I53" s="6">
        <f t="shared" si="0"/>
        <v>11.707784431137725</v>
      </c>
      <c r="J53" s="12" t="s">
        <v>51</v>
      </c>
    </row>
    <row r="54" spans="1:10" ht="12.75">
      <c r="A54" s="5" t="s">
        <v>47</v>
      </c>
      <c r="B54" s="15">
        <f>G53+5.9</f>
        <v>1274.8805</v>
      </c>
      <c r="C54" s="15">
        <f>B54+5.1</f>
        <v>1279.9805</v>
      </c>
      <c r="D54" s="43">
        <v>17.5</v>
      </c>
      <c r="E54" s="31" t="s">
        <v>91</v>
      </c>
      <c r="F54" s="7"/>
      <c r="G54" s="8"/>
      <c r="H54" s="3"/>
      <c r="I54" s="6"/>
      <c r="J54" s="12"/>
    </row>
    <row r="55" spans="1:10" ht="12.75">
      <c r="A55" s="5" t="s">
        <v>48</v>
      </c>
      <c r="B55" s="15">
        <f>C54+1.6</f>
        <v>1281.5804999999998</v>
      </c>
      <c r="C55" s="15">
        <f>B55+8.9</f>
        <v>1290.4805</v>
      </c>
      <c r="D55" s="43">
        <v>17.5</v>
      </c>
      <c r="E55" s="31" t="s">
        <v>92</v>
      </c>
      <c r="F55" s="7"/>
      <c r="G55" s="8"/>
      <c r="H55" s="3"/>
      <c r="I55" s="6"/>
      <c r="J55" s="12"/>
    </row>
    <row r="56" spans="1:10" ht="12.75">
      <c r="A56" s="5" t="s">
        <v>47</v>
      </c>
      <c r="B56" s="15">
        <f>C55+1.6</f>
        <v>1292.0804999999998</v>
      </c>
      <c r="C56" s="15">
        <f>B56+5.9</f>
        <v>1297.9805</v>
      </c>
      <c r="D56" s="43">
        <v>17.5</v>
      </c>
      <c r="E56" s="31" t="s">
        <v>93</v>
      </c>
      <c r="F56" s="7"/>
      <c r="G56" s="8"/>
      <c r="H56" s="3"/>
      <c r="I56" s="6"/>
      <c r="J56" s="12"/>
    </row>
    <row r="57" spans="1:10" ht="12.75">
      <c r="A57" s="18" t="s">
        <v>23</v>
      </c>
      <c r="B57" s="15">
        <v>1298</v>
      </c>
      <c r="C57" s="15">
        <v>1308</v>
      </c>
      <c r="D57" s="43">
        <v>5</v>
      </c>
      <c r="E57" s="31" t="s">
        <v>94</v>
      </c>
      <c r="F57" s="7"/>
      <c r="G57" s="8"/>
      <c r="H57" s="3"/>
      <c r="I57" s="6"/>
      <c r="J57" s="17" t="s">
        <v>55</v>
      </c>
    </row>
    <row r="58" spans="1:10" ht="12.75">
      <c r="A58" s="68" t="s">
        <v>8</v>
      </c>
      <c r="B58" s="60">
        <f>G58-21</f>
        <v>1288.0002</v>
      </c>
      <c r="C58" s="73">
        <f>0.5*(G70+G74)</f>
        <v>1422.1639000000002</v>
      </c>
      <c r="D58" s="60">
        <v>46</v>
      </c>
      <c r="E58" s="64" t="s">
        <v>95</v>
      </c>
      <c r="F58" s="7">
        <v>40.0197</v>
      </c>
      <c r="G58" s="8">
        <f>G53+F58</f>
        <v>1309.0002</v>
      </c>
      <c r="H58" s="3">
        <v>25</v>
      </c>
      <c r="I58" s="6">
        <f t="shared" si="0"/>
        <v>11.862275449101796</v>
      </c>
      <c r="J58" s="12" t="s">
        <v>49</v>
      </c>
    </row>
    <row r="59" spans="1:10" ht="12.75">
      <c r="A59" s="68"/>
      <c r="B59" s="67"/>
      <c r="C59" s="74"/>
      <c r="D59" s="67"/>
      <c r="E59" s="65"/>
      <c r="F59" s="7">
        <v>7.3142</v>
      </c>
      <c r="G59" s="8">
        <f t="shared" si="1"/>
        <v>1316.3144</v>
      </c>
      <c r="H59" s="3">
        <v>26</v>
      </c>
      <c r="I59" s="6">
        <f t="shared" si="0"/>
        <v>12.016766467065867</v>
      </c>
      <c r="J59" s="12" t="s">
        <v>50</v>
      </c>
    </row>
    <row r="60" spans="1:10" ht="12.75">
      <c r="A60" s="68"/>
      <c r="B60" s="67"/>
      <c r="C60" s="74"/>
      <c r="D60" s="67"/>
      <c r="E60" s="65"/>
      <c r="F60" s="7">
        <v>7.4233</v>
      </c>
      <c r="G60" s="8">
        <f t="shared" si="1"/>
        <v>1323.7377</v>
      </c>
      <c r="H60" s="3">
        <v>27</v>
      </c>
      <c r="I60" s="6">
        <f t="shared" si="0"/>
        <v>12.17125748502994</v>
      </c>
      <c r="J60" s="12"/>
    </row>
    <row r="61" spans="1:10" ht="12.75">
      <c r="A61" s="68"/>
      <c r="B61" s="67"/>
      <c r="C61" s="74"/>
      <c r="D61" s="67"/>
      <c r="E61" s="65"/>
      <c r="F61" s="7">
        <v>8.9156</v>
      </c>
      <c r="G61" s="8">
        <f t="shared" si="1"/>
        <v>1332.6533</v>
      </c>
      <c r="H61" s="3">
        <v>28</v>
      </c>
      <c r="I61" s="6">
        <f t="shared" si="0"/>
        <v>12.325748502994012</v>
      </c>
      <c r="J61" s="12"/>
    </row>
    <row r="62" spans="1:10" ht="12.75">
      <c r="A62" s="68"/>
      <c r="B62" s="67"/>
      <c r="C62" s="74"/>
      <c r="D62" s="67"/>
      <c r="E62" s="65"/>
      <c r="F62" s="7">
        <v>7.4997</v>
      </c>
      <c r="G62" s="8">
        <f t="shared" si="1"/>
        <v>1340.153</v>
      </c>
      <c r="H62" s="3">
        <v>29</v>
      </c>
      <c r="I62" s="6">
        <f t="shared" si="0"/>
        <v>12.480239520958083</v>
      </c>
      <c r="J62" s="12"/>
    </row>
    <row r="63" spans="1:10" ht="12.75">
      <c r="A63" s="68"/>
      <c r="B63" s="67"/>
      <c r="C63" s="74"/>
      <c r="D63" s="67"/>
      <c r="E63" s="65"/>
      <c r="F63" s="7">
        <v>7.6375</v>
      </c>
      <c r="G63" s="8">
        <f t="shared" si="1"/>
        <v>1347.7905</v>
      </c>
      <c r="H63" s="3">
        <v>30</v>
      </c>
      <c r="I63" s="6">
        <f t="shared" si="0"/>
        <v>12.634730538922156</v>
      </c>
      <c r="J63" s="12"/>
    </row>
    <row r="64" spans="1:10" ht="12.75">
      <c r="A64" s="68"/>
      <c r="B64" s="67"/>
      <c r="C64" s="74"/>
      <c r="D64" s="67"/>
      <c r="E64" s="65"/>
      <c r="F64" s="7">
        <v>7.7748</v>
      </c>
      <c r="G64" s="8">
        <f t="shared" si="1"/>
        <v>1355.5653</v>
      </c>
      <c r="H64" s="3">
        <v>31</v>
      </c>
      <c r="I64" s="6">
        <f t="shared" si="0"/>
        <v>12.789221556886229</v>
      </c>
      <c r="J64" s="12"/>
    </row>
    <row r="65" spans="1:10" ht="12.75">
      <c r="A65" s="68"/>
      <c r="B65" s="67"/>
      <c r="C65" s="74"/>
      <c r="D65" s="67"/>
      <c r="E65" s="65"/>
      <c r="F65" s="7">
        <v>7.9106</v>
      </c>
      <c r="G65" s="8">
        <f t="shared" si="1"/>
        <v>1363.4759</v>
      </c>
      <c r="H65" s="3">
        <v>32</v>
      </c>
      <c r="I65" s="6">
        <f t="shared" si="0"/>
        <v>12.943712574850299</v>
      </c>
      <c r="J65" s="12"/>
    </row>
    <row r="66" spans="1:10" ht="12.75">
      <c r="A66" s="68"/>
      <c r="B66" s="67"/>
      <c r="C66" s="74"/>
      <c r="D66" s="67"/>
      <c r="E66" s="65"/>
      <c r="F66" s="7">
        <v>8.0432</v>
      </c>
      <c r="G66" s="8">
        <f t="shared" si="1"/>
        <v>1371.5191</v>
      </c>
      <c r="H66" s="3">
        <v>33</v>
      </c>
      <c r="I66" s="6">
        <f t="shared" si="0"/>
        <v>13.098203592814372</v>
      </c>
      <c r="J66" s="12"/>
    </row>
    <row r="67" spans="1:10" ht="12.75">
      <c r="A67" s="68"/>
      <c r="B67" s="67"/>
      <c r="C67" s="74"/>
      <c r="D67" s="67"/>
      <c r="E67" s="65"/>
      <c r="F67" s="7">
        <v>8.1735</v>
      </c>
      <c r="G67" s="8">
        <f t="shared" si="1"/>
        <v>1379.6926</v>
      </c>
      <c r="H67" s="3">
        <v>34</v>
      </c>
      <c r="I67" s="6">
        <f t="shared" si="0"/>
        <v>13.252694610778445</v>
      </c>
      <c r="J67" s="12"/>
    </row>
    <row r="68" spans="1:10" ht="12.75">
      <c r="A68" s="68"/>
      <c r="B68" s="67"/>
      <c r="C68" s="74"/>
      <c r="D68" s="67"/>
      <c r="E68" s="65"/>
      <c r="F68" s="7">
        <v>8.3013</v>
      </c>
      <c r="G68" s="8">
        <f t="shared" si="1"/>
        <v>1387.9939000000002</v>
      </c>
      <c r="H68" s="3">
        <v>35</v>
      </c>
      <c r="I68" s="6">
        <f t="shared" si="0"/>
        <v>13.407185628742514</v>
      </c>
      <c r="J68" s="12"/>
    </row>
    <row r="69" spans="1:10" ht="12.75">
      <c r="A69" s="68"/>
      <c r="B69" s="67"/>
      <c r="C69" s="74"/>
      <c r="D69" s="67"/>
      <c r="E69" s="65"/>
      <c r="F69" s="7">
        <v>8.4259</v>
      </c>
      <c r="G69" s="8">
        <f t="shared" si="1"/>
        <v>1396.4198000000001</v>
      </c>
      <c r="H69" s="3">
        <v>36</v>
      </c>
      <c r="I69" s="6">
        <f t="shared" si="0"/>
        <v>13.561676646706587</v>
      </c>
      <c r="J69" s="12"/>
    </row>
    <row r="70" spans="1:10" ht="12.75">
      <c r="A70" s="68"/>
      <c r="B70" s="61"/>
      <c r="C70" s="75"/>
      <c r="D70" s="61"/>
      <c r="E70" s="66"/>
      <c r="F70" s="7">
        <v>8.5503</v>
      </c>
      <c r="G70" s="8">
        <f t="shared" si="1"/>
        <v>1404.9701000000002</v>
      </c>
      <c r="H70" s="3">
        <v>37</v>
      </c>
      <c r="I70" s="6">
        <f t="shared" si="0"/>
        <v>13.716167664670659</v>
      </c>
      <c r="J70" s="12"/>
    </row>
    <row r="71" spans="1:10" ht="12.75">
      <c r="A71" s="5" t="s">
        <v>47</v>
      </c>
      <c r="B71" s="15">
        <f>G70+6.075</f>
        <v>1411.0451000000003</v>
      </c>
      <c r="C71" s="15">
        <f>B71+5.1</f>
        <v>1416.1451000000002</v>
      </c>
      <c r="D71" s="43">
        <v>17.5</v>
      </c>
      <c r="E71" s="31" t="s">
        <v>96</v>
      </c>
      <c r="F71" s="7"/>
      <c r="G71" s="8"/>
      <c r="H71" s="3"/>
      <c r="I71" s="6"/>
      <c r="J71" s="12"/>
    </row>
    <row r="72" spans="1:10" ht="12.75">
      <c r="A72" s="5" t="s">
        <v>48</v>
      </c>
      <c r="B72" s="15">
        <f>C71+1.6</f>
        <v>1417.7451</v>
      </c>
      <c r="C72" s="15">
        <f>B72+8.9</f>
        <v>1426.6451000000002</v>
      </c>
      <c r="D72" s="43">
        <v>17.5</v>
      </c>
      <c r="E72" s="31" t="s">
        <v>97</v>
      </c>
      <c r="F72" s="7"/>
      <c r="G72" s="8"/>
      <c r="H72" s="3"/>
      <c r="I72" s="6"/>
      <c r="J72" s="12"/>
    </row>
    <row r="73" spans="1:10" ht="12.75">
      <c r="A73" s="5" t="s">
        <v>47</v>
      </c>
      <c r="B73" s="15">
        <f>C72+1.6</f>
        <v>1428.2451</v>
      </c>
      <c r="C73" s="15">
        <f>B73+5.1</f>
        <v>1433.3451</v>
      </c>
      <c r="D73" s="43">
        <v>17.5</v>
      </c>
      <c r="E73" s="31" t="s">
        <v>98</v>
      </c>
      <c r="F73" s="7"/>
      <c r="G73" s="8"/>
      <c r="H73" s="3"/>
      <c r="I73" s="6"/>
      <c r="J73" s="12"/>
    </row>
    <row r="74" spans="1:10" ht="12.75">
      <c r="A74" s="68" t="s">
        <v>9</v>
      </c>
      <c r="B74" s="73">
        <f>C58</f>
        <v>1422.1639000000002</v>
      </c>
      <c r="C74" s="60">
        <f>G87+21</f>
        <v>1585.0123000000006</v>
      </c>
      <c r="D74" s="60">
        <v>48</v>
      </c>
      <c r="E74" s="64" t="s">
        <v>95</v>
      </c>
      <c r="F74" s="7">
        <v>34.3876</v>
      </c>
      <c r="G74" s="8">
        <f>G70+F74</f>
        <v>1439.3577000000002</v>
      </c>
      <c r="H74" s="3">
        <v>38</v>
      </c>
      <c r="I74" s="6">
        <f t="shared" si="0"/>
        <v>13.87065868263473</v>
      </c>
      <c r="J74" s="12"/>
    </row>
    <row r="75" spans="1:10" ht="12.75">
      <c r="A75" s="68"/>
      <c r="B75" s="74"/>
      <c r="C75" s="67"/>
      <c r="D75" s="67"/>
      <c r="E75" s="65"/>
      <c r="F75" s="7">
        <v>8.868</v>
      </c>
      <c r="G75" s="8">
        <f t="shared" si="1"/>
        <v>1448.2257000000002</v>
      </c>
      <c r="H75" s="3">
        <v>39</v>
      </c>
      <c r="I75" s="6">
        <f t="shared" si="0"/>
        <v>14.025149700598803</v>
      </c>
      <c r="J75" s="12"/>
    </row>
    <row r="76" spans="1:10" ht="12.75">
      <c r="A76" s="68"/>
      <c r="B76" s="74"/>
      <c r="C76" s="67"/>
      <c r="D76" s="67"/>
      <c r="E76" s="65"/>
      <c r="F76" s="7">
        <v>8.9662</v>
      </c>
      <c r="G76" s="8">
        <f t="shared" si="1"/>
        <v>1457.1919000000003</v>
      </c>
      <c r="H76" s="3">
        <v>40</v>
      </c>
      <c r="I76" s="6">
        <f t="shared" si="0"/>
        <v>14.179640718562874</v>
      </c>
      <c r="J76" s="12"/>
    </row>
    <row r="77" spans="1:10" ht="12.75">
      <c r="A77" s="68"/>
      <c r="B77" s="74"/>
      <c r="C77" s="67"/>
      <c r="D77" s="67"/>
      <c r="E77" s="65"/>
      <c r="F77" s="7">
        <v>11.3177</v>
      </c>
      <c r="G77" s="8">
        <f t="shared" si="1"/>
        <v>1468.5096000000003</v>
      </c>
      <c r="H77" s="3">
        <v>41</v>
      </c>
      <c r="I77" s="6">
        <f t="shared" si="0"/>
        <v>14.334131736526945</v>
      </c>
      <c r="J77" s="12"/>
    </row>
    <row r="78" spans="1:10" ht="12.75">
      <c r="A78" s="68"/>
      <c r="B78" s="74"/>
      <c r="C78" s="67"/>
      <c r="D78" s="67"/>
      <c r="E78" s="65"/>
      <c r="F78" s="7">
        <v>9.006</v>
      </c>
      <c r="G78" s="8">
        <f t="shared" si="1"/>
        <v>1477.5156000000004</v>
      </c>
      <c r="H78" s="3">
        <v>42</v>
      </c>
      <c r="I78" s="6">
        <f t="shared" si="0"/>
        <v>14.488622754491018</v>
      </c>
      <c r="J78" s="12"/>
    </row>
    <row r="79" spans="1:10" ht="12.75">
      <c r="A79" s="68"/>
      <c r="B79" s="74"/>
      <c r="C79" s="67"/>
      <c r="D79" s="67"/>
      <c r="E79" s="65"/>
      <c r="F79" s="7">
        <v>9.1329</v>
      </c>
      <c r="G79" s="8">
        <f t="shared" si="1"/>
        <v>1486.6485000000005</v>
      </c>
      <c r="H79" s="3">
        <v>43</v>
      </c>
      <c r="I79" s="6">
        <f t="shared" si="0"/>
        <v>14.643113772455091</v>
      </c>
      <c r="J79" s="12"/>
    </row>
    <row r="80" spans="1:10" ht="12.75">
      <c r="A80" s="68"/>
      <c r="B80" s="74"/>
      <c r="C80" s="67"/>
      <c r="D80" s="67"/>
      <c r="E80" s="65"/>
      <c r="F80" s="7">
        <v>9.2595</v>
      </c>
      <c r="G80" s="8">
        <f t="shared" si="1"/>
        <v>1495.9080000000004</v>
      </c>
      <c r="H80" s="3">
        <v>44</v>
      </c>
      <c r="I80" s="6">
        <f t="shared" si="0"/>
        <v>14.797604790419161</v>
      </c>
      <c r="J80" s="12"/>
    </row>
    <row r="81" spans="1:10" ht="12.75">
      <c r="A81" s="68"/>
      <c r="B81" s="74"/>
      <c r="C81" s="67"/>
      <c r="D81" s="67"/>
      <c r="E81" s="65"/>
      <c r="F81" s="7">
        <v>9.3827</v>
      </c>
      <c r="G81" s="8">
        <f t="shared" si="1"/>
        <v>1505.2907000000005</v>
      </c>
      <c r="H81" s="3">
        <v>45</v>
      </c>
      <c r="I81" s="6">
        <f t="shared" si="0"/>
        <v>14.952095808383234</v>
      </c>
      <c r="J81" s="12"/>
    </row>
    <row r="82" spans="1:10" ht="12.75">
      <c r="A82" s="68"/>
      <c r="B82" s="74"/>
      <c r="C82" s="67"/>
      <c r="D82" s="67"/>
      <c r="E82" s="65"/>
      <c r="F82" s="7">
        <v>9.5035</v>
      </c>
      <c r="G82" s="8">
        <f t="shared" si="1"/>
        <v>1514.7942000000005</v>
      </c>
      <c r="H82" s="3">
        <v>46</v>
      </c>
      <c r="I82" s="6">
        <f t="shared" si="0"/>
        <v>15.106586826347305</v>
      </c>
      <c r="J82" s="12"/>
    </row>
    <row r="83" spans="1:10" ht="12.75">
      <c r="A83" s="68"/>
      <c r="B83" s="74"/>
      <c r="C83" s="67"/>
      <c r="D83" s="67"/>
      <c r="E83" s="65"/>
      <c r="F83" s="7">
        <v>9.6229</v>
      </c>
      <c r="G83" s="8">
        <f t="shared" si="1"/>
        <v>1524.4171000000006</v>
      </c>
      <c r="H83" s="3">
        <v>47</v>
      </c>
      <c r="I83" s="6">
        <f t="shared" si="0"/>
        <v>15.261077844311378</v>
      </c>
      <c r="J83" s="12"/>
    </row>
    <row r="84" spans="1:10" ht="12.75">
      <c r="A84" s="68"/>
      <c r="B84" s="74"/>
      <c r="C84" s="67"/>
      <c r="D84" s="67"/>
      <c r="E84" s="65"/>
      <c r="F84" s="7">
        <v>9.7386</v>
      </c>
      <c r="G84" s="8">
        <f t="shared" si="1"/>
        <v>1534.1557000000005</v>
      </c>
      <c r="H84" s="3">
        <v>48</v>
      </c>
      <c r="I84" s="6">
        <f t="shared" si="0"/>
        <v>15.41556886227545</v>
      </c>
      <c r="J84" s="12"/>
    </row>
    <row r="85" spans="1:10" ht="12.75">
      <c r="A85" s="68"/>
      <c r="B85" s="74"/>
      <c r="C85" s="67"/>
      <c r="D85" s="67"/>
      <c r="E85" s="65"/>
      <c r="F85" s="7">
        <v>9.85</v>
      </c>
      <c r="G85" s="8">
        <f t="shared" si="1"/>
        <v>1544.0057000000004</v>
      </c>
      <c r="H85" s="3">
        <v>49</v>
      </c>
      <c r="I85" s="6">
        <f t="shared" si="0"/>
        <v>15.570059880239521</v>
      </c>
      <c r="J85" s="12"/>
    </row>
    <row r="86" spans="1:10" ht="12.75">
      <c r="A86" s="68"/>
      <c r="B86" s="74"/>
      <c r="C86" s="67"/>
      <c r="D86" s="67"/>
      <c r="E86" s="65"/>
      <c r="F86" s="7">
        <v>9.9554</v>
      </c>
      <c r="G86" s="8">
        <f t="shared" si="1"/>
        <v>1553.9611000000004</v>
      </c>
      <c r="H86" s="3">
        <v>50</v>
      </c>
      <c r="I86" s="6">
        <f t="shared" si="0"/>
        <v>15.724550898203592</v>
      </c>
      <c r="J86" s="12" t="s">
        <v>50</v>
      </c>
    </row>
    <row r="87" spans="1:10" ht="12.75">
      <c r="A87" s="68"/>
      <c r="B87" s="75"/>
      <c r="C87" s="61"/>
      <c r="D87" s="61"/>
      <c r="E87" s="66"/>
      <c r="F87" s="7">
        <v>10.0512</v>
      </c>
      <c r="G87" s="8">
        <f t="shared" si="1"/>
        <v>1564.0123000000006</v>
      </c>
      <c r="H87" s="3">
        <v>51</v>
      </c>
      <c r="I87" s="6">
        <f t="shared" si="0"/>
        <v>15.879041916167665</v>
      </c>
      <c r="J87" s="12" t="s">
        <v>51</v>
      </c>
    </row>
    <row r="88" spans="1:10" ht="12.75">
      <c r="A88" s="5" t="s">
        <v>47</v>
      </c>
      <c r="B88" s="15">
        <f>G87+7.9</f>
        <v>1571.9123000000006</v>
      </c>
      <c r="C88" s="15">
        <f>B88+5.1</f>
        <v>1577.0123000000006</v>
      </c>
      <c r="D88" s="43">
        <v>17.5</v>
      </c>
      <c r="E88" s="31" t="s">
        <v>99</v>
      </c>
      <c r="F88" s="7"/>
      <c r="G88" s="8"/>
      <c r="H88" s="3"/>
      <c r="I88" s="6"/>
      <c r="J88" s="12"/>
    </row>
    <row r="89" spans="1:10" ht="12.75">
      <c r="A89" s="5" t="s">
        <v>48</v>
      </c>
      <c r="B89" s="15">
        <f>C88+1.6</f>
        <v>1578.6123000000005</v>
      </c>
      <c r="C89" s="15">
        <f>B89+8.9</f>
        <v>1587.5123000000006</v>
      </c>
      <c r="D89" s="43">
        <v>17.5</v>
      </c>
      <c r="E89" s="31" t="s">
        <v>100</v>
      </c>
      <c r="F89" s="7"/>
      <c r="G89" s="8"/>
      <c r="H89" s="3"/>
      <c r="I89" s="6"/>
      <c r="J89" s="12"/>
    </row>
    <row r="90" spans="1:10" ht="12.75">
      <c r="A90" s="5" t="s">
        <v>47</v>
      </c>
      <c r="B90" s="15">
        <f>C89+1.6</f>
        <v>1589.1123000000005</v>
      </c>
      <c r="C90" s="15">
        <f>B90+5.1</f>
        <v>1594.2123000000004</v>
      </c>
      <c r="D90" s="43">
        <v>17.5</v>
      </c>
      <c r="E90" s="31" t="s">
        <v>101</v>
      </c>
      <c r="F90" s="7"/>
      <c r="G90" s="8"/>
      <c r="H90" s="3"/>
      <c r="I90" s="6"/>
      <c r="J90" s="12"/>
    </row>
    <row r="91" spans="1:10" ht="12.75">
      <c r="A91" s="18" t="s">
        <v>39</v>
      </c>
      <c r="B91" s="15">
        <v>1594.2</v>
      </c>
      <c r="C91" s="15">
        <v>1599.2</v>
      </c>
      <c r="D91" s="43">
        <v>5</v>
      </c>
      <c r="E91" s="31" t="s">
        <v>102</v>
      </c>
      <c r="F91" s="7"/>
      <c r="G91" s="8"/>
      <c r="H91" s="3"/>
      <c r="I91" s="6"/>
      <c r="J91" s="17" t="s">
        <v>56</v>
      </c>
    </row>
    <row r="92" spans="1:10" ht="12.75">
      <c r="A92" s="68" t="s">
        <v>10</v>
      </c>
      <c r="B92" s="60">
        <f>G92-21</f>
        <v>1581.0516000000005</v>
      </c>
      <c r="C92" s="73">
        <f>0.5*(G108+G112)</f>
        <v>1799.3546000000006</v>
      </c>
      <c r="D92" s="60">
        <v>50</v>
      </c>
      <c r="E92" s="64" t="s">
        <v>103</v>
      </c>
      <c r="F92" s="7">
        <v>38.0393</v>
      </c>
      <c r="G92" s="8">
        <f>G87+F92</f>
        <v>1602.0516000000005</v>
      </c>
      <c r="H92" s="3">
        <v>52</v>
      </c>
      <c r="I92" s="6">
        <f t="shared" si="0"/>
        <v>16.033532934131735</v>
      </c>
      <c r="J92" s="12" t="s">
        <v>49</v>
      </c>
    </row>
    <row r="93" spans="1:10" ht="12.75">
      <c r="A93" s="68"/>
      <c r="B93" s="67"/>
      <c r="C93" s="74"/>
      <c r="D93" s="67"/>
      <c r="E93" s="65"/>
      <c r="F93" s="7">
        <v>10.3179</v>
      </c>
      <c r="G93" s="8">
        <f t="shared" si="1"/>
        <v>1612.3695000000005</v>
      </c>
      <c r="H93" s="3">
        <v>53</v>
      </c>
      <c r="I93" s="6">
        <f t="shared" si="0"/>
        <v>16.18802395209581</v>
      </c>
      <c r="J93" s="12" t="s">
        <v>50</v>
      </c>
    </row>
    <row r="94" spans="1:10" ht="12.75">
      <c r="A94" s="68"/>
      <c r="B94" s="67"/>
      <c r="C94" s="74"/>
      <c r="D94" s="67"/>
      <c r="E94" s="65"/>
      <c r="F94" s="7">
        <v>10.3809</v>
      </c>
      <c r="G94" s="8">
        <f t="shared" si="1"/>
        <v>1622.7504000000006</v>
      </c>
      <c r="H94" s="3">
        <v>54</v>
      </c>
      <c r="I94" s="6">
        <f t="shared" si="0"/>
        <v>16.34251497005988</v>
      </c>
      <c r="J94" s="12"/>
    </row>
    <row r="95" spans="1:10" ht="12.75">
      <c r="A95" s="68"/>
      <c r="B95" s="67"/>
      <c r="C95" s="74"/>
      <c r="D95" s="67"/>
      <c r="E95" s="65"/>
      <c r="F95" s="7">
        <v>10.44</v>
      </c>
      <c r="G95" s="8">
        <f t="shared" si="1"/>
        <v>1633.1904000000006</v>
      </c>
      <c r="H95" s="3">
        <v>55</v>
      </c>
      <c r="I95" s="6">
        <f t="shared" si="0"/>
        <v>16.49700598802395</v>
      </c>
      <c r="J95" s="12"/>
    </row>
    <row r="96" spans="1:10" ht="12.75">
      <c r="A96" s="68"/>
      <c r="B96" s="67"/>
      <c r="C96" s="74"/>
      <c r="D96" s="67"/>
      <c r="E96" s="65"/>
      <c r="F96" s="7">
        <v>12.7819</v>
      </c>
      <c r="G96" s="8">
        <f t="shared" si="1"/>
        <v>1645.9723000000006</v>
      </c>
      <c r="H96" s="3">
        <v>56</v>
      </c>
      <c r="I96" s="6">
        <f t="shared" si="0"/>
        <v>16.651497005988023</v>
      </c>
      <c r="J96" s="12"/>
    </row>
    <row r="97" spans="1:10" ht="12.75">
      <c r="A97" s="68"/>
      <c r="B97" s="67"/>
      <c r="C97" s="74"/>
      <c r="D97" s="67"/>
      <c r="E97" s="65"/>
      <c r="F97" s="7">
        <v>10.4066</v>
      </c>
      <c r="G97" s="8">
        <f t="shared" si="1"/>
        <v>1656.3789000000006</v>
      </c>
      <c r="H97" s="3">
        <v>57</v>
      </c>
      <c r="I97" s="6">
        <f t="shared" si="0"/>
        <v>16.805988023952096</v>
      </c>
      <c r="J97" s="12"/>
    </row>
    <row r="98" spans="1:10" ht="12.75">
      <c r="A98" s="68"/>
      <c r="B98" s="67"/>
      <c r="C98" s="74"/>
      <c r="D98" s="67"/>
      <c r="E98" s="65"/>
      <c r="F98" s="7">
        <v>10.4968</v>
      </c>
      <c r="G98" s="8">
        <f t="shared" si="1"/>
        <v>1666.8757000000005</v>
      </c>
      <c r="H98" s="3">
        <v>58</v>
      </c>
      <c r="I98" s="6">
        <f t="shared" si="0"/>
        <v>16.960479041916166</v>
      </c>
      <c r="J98" s="12"/>
    </row>
    <row r="99" spans="1:10" ht="12.75">
      <c r="A99" s="68"/>
      <c r="B99" s="67"/>
      <c r="C99" s="74"/>
      <c r="D99" s="67"/>
      <c r="E99" s="65"/>
      <c r="F99" s="7">
        <v>10.5879</v>
      </c>
      <c r="G99" s="8">
        <f t="shared" si="1"/>
        <v>1677.4636000000005</v>
      </c>
      <c r="H99" s="3">
        <v>59</v>
      </c>
      <c r="I99" s="6">
        <f t="shared" si="0"/>
        <v>17.11497005988024</v>
      </c>
      <c r="J99" s="12"/>
    </row>
    <row r="100" spans="1:10" ht="12.75">
      <c r="A100" s="68"/>
      <c r="B100" s="67"/>
      <c r="C100" s="74"/>
      <c r="D100" s="67"/>
      <c r="E100" s="65"/>
      <c r="F100" s="7">
        <v>10.6795</v>
      </c>
      <c r="G100" s="8">
        <f t="shared" si="1"/>
        <v>1688.1431000000005</v>
      </c>
      <c r="H100" s="3">
        <v>60</v>
      </c>
      <c r="I100" s="6">
        <f t="shared" si="0"/>
        <v>17.269461077844312</v>
      </c>
      <c r="J100" s="12"/>
    </row>
    <row r="101" spans="1:10" ht="12.75">
      <c r="A101" s="68"/>
      <c r="B101" s="67"/>
      <c r="C101" s="74"/>
      <c r="D101" s="67"/>
      <c r="E101" s="65"/>
      <c r="F101" s="7">
        <v>10.7679</v>
      </c>
      <c r="G101" s="8">
        <f t="shared" si="1"/>
        <v>1698.9110000000005</v>
      </c>
      <c r="H101" s="3">
        <v>61</v>
      </c>
      <c r="I101" s="6">
        <f t="shared" si="0"/>
        <v>17.42395209580838</v>
      </c>
      <c r="J101" s="12"/>
    </row>
    <row r="102" spans="1:10" ht="12.75">
      <c r="A102" s="68"/>
      <c r="B102" s="67"/>
      <c r="C102" s="74"/>
      <c r="D102" s="67"/>
      <c r="E102" s="65"/>
      <c r="F102" s="7">
        <v>10.8536</v>
      </c>
      <c r="G102" s="8">
        <f t="shared" si="1"/>
        <v>1709.7646000000004</v>
      </c>
      <c r="H102" s="3">
        <v>62</v>
      </c>
      <c r="I102" s="6">
        <f t="shared" si="0"/>
        <v>17.578443113772458</v>
      </c>
      <c r="J102" s="12"/>
    </row>
    <row r="103" spans="1:10" ht="12.75">
      <c r="A103" s="68"/>
      <c r="B103" s="67"/>
      <c r="C103" s="74"/>
      <c r="D103" s="67"/>
      <c r="E103" s="65"/>
      <c r="F103" s="7">
        <v>10.9364</v>
      </c>
      <c r="G103" s="8">
        <f t="shared" si="1"/>
        <v>1720.7010000000005</v>
      </c>
      <c r="H103" s="3">
        <v>63</v>
      </c>
      <c r="I103" s="6">
        <f t="shared" si="0"/>
        <v>17.732934131736528</v>
      </c>
      <c r="J103" s="12"/>
    </row>
    <row r="104" spans="1:10" ht="12.75">
      <c r="A104" s="68"/>
      <c r="B104" s="67"/>
      <c r="C104" s="74"/>
      <c r="D104" s="67"/>
      <c r="E104" s="65"/>
      <c r="F104" s="7">
        <v>11.0142</v>
      </c>
      <c r="G104" s="8">
        <f t="shared" si="1"/>
        <v>1731.7152000000006</v>
      </c>
      <c r="H104" s="3">
        <v>64</v>
      </c>
      <c r="I104" s="6">
        <f t="shared" si="0"/>
        <v>17.887425149700597</v>
      </c>
      <c r="J104" s="12"/>
    </row>
    <row r="105" spans="1:10" ht="12.75">
      <c r="A105" s="68"/>
      <c r="B105" s="67"/>
      <c r="C105" s="74"/>
      <c r="D105" s="67"/>
      <c r="E105" s="65"/>
      <c r="F105" s="7">
        <v>11.088</v>
      </c>
      <c r="G105" s="8">
        <f t="shared" si="1"/>
        <v>1742.8032000000005</v>
      </c>
      <c r="H105" s="3">
        <v>65</v>
      </c>
      <c r="I105" s="6">
        <f t="shared" si="0"/>
        <v>18.04191616766467</v>
      </c>
      <c r="J105" s="12"/>
    </row>
    <row r="106" spans="1:10" ht="12.75">
      <c r="A106" s="68"/>
      <c r="B106" s="67"/>
      <c r="C106" s="74"/>
      <c r="D106" s="67"/>
      <c r="E106" s="65"/>
      <c r="F106" s="7">
        <v>11.157</v>
      </c>
      <c r="G106" s="8">
        <f t="shared" si="1"/>
        <v>1753.9602000000004</v>
      </c>
      <c r="H106" s="3">
        <v>66</v>
      </c>
      <c r="I106" s="6">
        <f aca="true" t="shared" si="2" ref="I106:I204">8+25.8*H106/167</f>
        <v>18.196407185628743</v>
      </c>
      <c r="J106" s="12"/>
    </row>
    <row r="107" spans="1:10" ht="12.75">
      <c r="A107" s="68"/>
      <c r="B107" s="67"/>
      <c r="C107" s="74"/>
      <c r="D107" s="67"/>
      <c r="E107" s="65"/>
      <c r="F107" s="7">
        <v>11.2218</v>
      </c>
      <c r="G107" s="8">
        <f t="shared" si="1"/>
        <v>1765.1820000000005</v>
      </c>
      <c r="H107" s="3">
        <v>67</v>
      </c>
      <c r="I107" s="6">
        <f t="shared" si="2"/>
        <v>18.350898203592813</v>
      </c>
      <c r="J107" s="12"/>
    </row>
    <row r="108" spans="1:10" ht="12.75">
      <c r="A108" s="68"/>
      <c r="B108" s="61"/>
      <c r="C108" s="75"/>
      <c r="D108" s="61"/>
      <c r="E108" s="66"/>
      <c r="F108" s="7">
        <v>11.285</v>
      </c>
      <c r="G108" s="8">
        <f aca="true" t="shared" si="3" ref="G108:G206">G107+F108</f>
        <v>1776.4670000000006</v>
      </c>
      <c r="H108" s="3">
        <v>68</v>
      </c>
      <c r="I108" s="6">
        <f t="shared" si="2"/>
        <v>18.50538922155689</v>
      </c>
      <c r="J108" s="12"/>
    </row>
    <row r="109" spans="1:10" ht="12.75">
      <c r="A109" s="5" t="s">
        <v>47</v>
      </c>
      <c r="B109" s="15">
        <f>G108+11.15</f>
        <v>1787.6170000000006</v>
      </c>
      <c r="C109" s="15">
        <f>B109+5.1</f>
        <v>1792.7170000000006</v>
      </c>
      <c r="D109" s="43">
        <v>17.5</v>
      </c>
      <c r="E109" s="31" t="s">
        <v>104</v>
      </c>
      <c r="F109" s="7"/>
      <c r="G109" s="8"/>
      <c r="H109" s="3"/>
      <c r="I109" s="6"/>
      <c r="J109" s="12"/>
    </row>
    <row r="110" spans="1:10" ht="12.75">
      <c r="A110" s="5" t="s">
        <v>48</v>
      </c>
      <c r="B110" s="15">
        <f>C109+1.6</f>
        <v>1794.3170000000005</v>
      </c>
      <c r="C110" s="15">
        <f>B110+8.9</f>
        <v>1803.2170000000006</v>
      </c>
      <c r="D110" s="43">
        <v>17.5</v>
      </c>
      <c r="E110" s="31" t="s">
        <v>105</v>
      </c>
      <c r="F110" s="7"/>
      <c r="G110" s="8"/>
      <c r="H110" s="3"/>
      <c r="I110" s="6"/>
      <c r="J110" s="12"/>
    </row>
    <row r="111" spans="1:10" ht="12.75">
      <c r="A111" s="5" t="s">
        <v>47</v>
      </c>
      <c r="B111" s="15">
        <f>C110+1.6</f>
        <v>1804.8170000000005</v>
      </c>
      <c r="C111" s="15">
        <f>B111+5.1</f>
        <v>1809.9170000000004</v>
      </c>
      <c r="D111" s="43">
        <v>17.5</v>
      </c>
      <c r="E111" s="31" t="s">
        <v>106</v>
      </c>
      <c r="F111" s="7"/>
      <c r="G111" s="8"/>
      <c r="H111" s="3"/>
      <c r="I111" s="6"/>
      <c r="J111" s="12"/>
    </row>
    <row r="112" spans="1:10" ht="12.75">
      <c r="A112" s="68" t="s">
        <v>11</v>
      </c>
      <c r="B112" s="73">
        <f>C92</f>
        <v>1799.3546000000006</v>
      </c>
      <c r="C112" s="60">
        <f>G128+21</f>
        <v>2037.0126000000005</v>
      </c>
      <c r="D112" s="60">
        <v>52</v>
      </c>
      <c r="E112" s="64" t="s">
        <v>103</v>
      </c>
      <c r="F112" s="7">
        <v>45.7752</v>
      </c>
      <c r="G112" s="8">
        <f>G108+F112</f>
        <v>1822.2422000000006</v>
      </c>
      <c r="H112" s="3">
        <v>69</v>
      </c>
      <c r="I112" s="6">
        <f t="shared" si="2"/>
        <v>18.65988023952096</v>
      </c>
      <c r="J112" s="12"/>
    </row>
    <row r="113" spans="1:10" ht="12.75">
      <c r="A113" s="68"/>
      <c r="B113" s="74"/>
      <c r="C113" s="67"/>
      <c r="D113" s="67"/>
      <c r="E113" s="65"/>
      <c r="F113" s="7">
        <v>11.5388</v>
      </c>
      <c r="G113" s="8">
        <f t="shared" si="3"/>
        <v>1833.7810000000006</v>
      </c>
      <c r="H113" s="3">
        <v>70</v>
      </c>
      <c r="I113" s="6">
        <f t="shared" si="2"/>
        <v>18.81437125748503</v>
      </c>
      <c r="J113" s="12"/>
    </row>
    <row r="114" spans="1:10" ht="12.75">
      <c r="A114" s="68"/>
      <c r="B114" s="74"/>
      <c r="C114" s="67"/>
      <c r="D114" s="67"/>
      <c r="E114" s="65"/>
      <c r="F114" s="7">
        <v>11.5991</v>
      </c>
      <c r="G114" s="8">
        <f t="shared" si="3"/>
        <v>1845.3801000000005</v>
      </c>
      <c r="H114" s="3">
        <v>71</v>
      </c>
      <c r="I114" s="6">
        <f t="shared" si="2"/>
        <v>18.9688622754491</v>
      </c>
      <c r="J114" s="12"/>
    </row>
    <row r="115" spans="1:10" ht="12.75">
      <c r="A115" s="68"/>
      <c r="B115" s="74"/>
      <c r="C115" s="67"/>
      <c r="D115" s="67"/>
      <c r="E115" s="65"/>
      <c r="F115" s="7">
        <v>11.6557</v>
      </c>
      <c r="G115" s="8">
        <f t="shared" si="3"/>
        <v>1857.0358000000006</v>
      </c>
      <c r="H115" s="3">
        <v>72</v>
      </c>
      <c r="I115" s="6">
        <f t="shared" si="2"/>
        <v>19.123353293413174</v>
      </c>
      <c r="J115" s="12"/>
    </row>
    <row r="116" spans="1:10" ht="12.75">
      <c r="A116" s="68"/>
      <c r="B116" s="74"/>
      <c r="C116" s="67"/>
      <c r="D116" s="67"/>
      <c r="E116" s="65"/>
      <c r="F116" s="7">
        <v>13.9511</v>
      </c>
      <c r="G116" s="8">
        <f t="shared" si="3"/>
        <v>1870.9869000000006</v>
      </c>
      <c r="H116" s="3">
        <v>73</v>
      </c>
      <c r="I116" s="6">
        <f t="shared" si="2"/>
        <v>19.277844311377244</v>
      </c>
      <c r="J116" s="12"/>
    </row>
    <row r="117" spans="1:10" ht="12.75">
      <c r="A117" s="68"/>
      <c r="B117" s="74"/>
      <c r="C117" s="67"/>
      <c r="D117" s="67"/>
      <c r="E117" s="65"/>
      <c r="F117" s="7">
        <v>11.6636</v>
      </c>
      <c r="G117" s="8">
        <f t="shared" si="3"/>
        <v>1882.6505000000006</v>
      </c>
      <c r="H117" s="3">
        <v>74</v>
      </c>
      <c r="I117" s="6">
        <f t="shared" si="2"/>
        <v>19.432335329341317</v>
      </c>
      <c r="J117" s="12"/>
    </row>
    <row r="118" spans="1:10" ht="12.75">
      <c r="A118" s="68"/>
      <c r="B118" s="74"/>
      <c r="C118" s="67"/>
      <c r="D118" s="67"/>
      <c r="E118" s="65"/>
      <c r="F118" s="7">
        <v>11.7467</v>
      </c>
      <c r="G118" s="8">
        <f t="shared" si="3"/>
        <v>1894.3972000000006</v>
      </c>
      <c r="H118" s="3">
        <v>75</v>
      </c>
      <c r="I118" s="6">
        <f t="shared" si="2"/>
        <v>19.58682634730539</v>
      </c>
      <c r="J118" s="12"/>
    </row>
    <row r="119" spans="1:10" ht="12.75">
      <c r="A119" s="68"/>
      <c r="B119" s="74"/>
      <c r="C119" s="67"/>
      <c r="D119" s="67"/>
      <c r="E119" s="65"/>
      <c r="F119" s="7">
        <v>11.8281</v>
      </c>
      <c r="G119" s="8">
        <f t="shared" si="3"/>
        <v>1906.2253000000005</v>
      </c>
      <c r="H119" s="3">
        <v>76</v>
      </c>
      <c r="I119" s="6">
        <f t="shared" si="2"/>
        <v>19.74131736526946</v>
      </c>
      <c r="J119" s="12"/>
    </row>
    <row r="120" spans="1:10" ht="12.75">
      <c r="A120" s="68"/>
      <c r="B120" s="74"/>
      <c r="C120" s="67"/>
      <c r="D120" s="67"/>
      <c r="E120" s="65"/>
      <c r="F120" s="7">
        <v>11.9066</v>
      </c>
      <c r="G120" s="8">
        <f t="shared" si="3"/>
        <v>1918.1319000000005</v>
      </c>
      <c r="H120" s="3">
        <v>77</v>
      </c>
      <c r="I120" s="6">
        <f t="shared" si="2"/>
        <v>19.895808383233536</v>
      </c>
      <c r="J120" s="12"/>
    </row>
    <row r="121" spans="1:10" ht="12.75">
      <c r="A121" s="68"/>
      <c r="B121" s="74"/>
      <c r="C121" s="67"/>
      <c r="D121" s="67"/>
      <c r="E121" s="65"/>
      <c r="F121" s="7">
        <v>11.9841</v>
      </c>
      <c r="G121" s="8">
        <f t="shared" si="3"/>
        <v>1930.1160000000004</v>
      </c>
      <c r="H121" s="3">
        <v>78</v>
      </c>
      <c r="I121" s="6">
        <f t="shared" si="2"/>
        <v>20.050299401197606</v>
      </c>
      <c r="J121" s="12"/>
    </row>
    <row r="122" spans="1:10" ht="12.75">
      <c r="A122" s="68"/>
      <c r="B122" s="74"/>
      <c r="C122" s="67"/>
      <c r="D122" s="67"/>
      <c r="E122" s="65"/>
      <c r="F122" s="7">
        <v>12.0602</v>
      </c>
      <c r="G122" s="8">
        <f t="shared" si="3"/>
        <v>1942.1762000000003</v>
      </c>
      <c r="H122" s="3">
        <v>79</v>
      </c>
      <c r="I122" s="6">
        <f t="shared" si="2"/>
        <v>20.204790419161675</v>
      </c>
      <c r="J122" s="12"/>
    </row>
    <row r="123" spans="1:10" ht="12.75">
      <c r="A123" s="68"/>
      <c r="B123" s="74"/>
      <c r="C123" s="67"/>
      <c r="D123" s="67"/>
      <c r="E123" s="65"/>
      <c r="F123" s="7">
        <v>12.1338</v>
      </c>
      <c r="G123" s="8">
        <f t="shared" si="3"/>
        <v>1954.3100000000004</v>
      </c>
      <c r="H123" s="3">
        <v>80</v>
      </c>
      <c r="I123" s="6">
        <f t="shared" si="2"/>
        <v>20.35928143712575</v>
      </c>
      <c r="J123" s="12"/>
    </row>
    <row r="124" spans="1:10" ht="12.75">
      <c r="A124" s="68"/>
      <c r="B124" s="74"/>
      <c r="C124" s="67"/>
      <c r="D124" s="67"/>
      <c r="E124" s="65"/>
      <c r="F124" s="7">
        <v>12.2056</v>
      </c>
      <c r="G124" s="8">
        <f t="shared" si="3"/>
        <v>1966.5156000000004</v>
      </c>
      <c r="H124" s="3">
        <v>81</v>
      </c>
      <c r="I124" s="6">
        <f t="shared" si="2"/>
        <v>20.51377245508982</v>
      </c>
      <c r="J124" s="12"/>
    </row>
    <row r="125" spans="1:10" ht="12.75">
      <c r="A125" s="68"/>
      <c r="B125" s="74"/>
      <c r="C125" s="67"/>
      <c r="D125" s="67"/>
      <c r="E125" s="65"/>
      <c r="F125" s="7">
        <v>12.2756</v>
      </c>
      <c r="G125" s="8">
        <f t="shared" si="3"/>
        <v>1978.7912000000003</v>
      </c>
      <c r="H125" s="3">
        <v>82</v>
      </c>
      <c r="I125" s="6">
        <f t="shared" si="2"/>
        <v>20.66826347305389</v>
      </c>
      <c r="J125" s="12"/>
    </row>
    <row r="126" spans="1:10" ht="12.75">
      <c r="A126" s="68"/>
      <c r="B126" s="74"/>
      <c r="C126" s="67"/>
      <c r="D126" s="67"/>
      <c r="E126" s="65"/>
      <c r="F126" s="7">
        <v>12.343</v>
      </c>
      <c r="G126" s="8">
        <f t="shared" si="3"/>
        <v>1991.1342000000004</v>
      </c>
      <c r="H126" s="3">
        <v>83</v>
      </c>
      <c r="I126" s="6">
        <f t="shared" si="2"/>
        <v>20.822754491017964</v>
      </c>
      <c r="J126" s="12"/>
    </row>
    <row r="127" spans="1:10" ht="12.75">
      <c r="A127" s="68"/>
      <c r="B127" s="74"/>
      <c r="C127" s="67"/>
      <c r="D127" s="67"/>
      <c r="E127" s="65"/>
      <c r="F127" s="7">
        <v>12.4075</v>
      </c>
      <c r="G127" s="8">
        <f t="shared" si="3"/>
        <v>2003.5417000000004</v>
      </c>
      <c r="H127" s="3">
        <v>84</v>
      </c>
      <c r="I127" s="6">
        <f t="shared" si="2"/>
        <v>20.977245508982037</v>
      </c>
      <c r="J127" s="12" t="s">
        <v>50</v>
      </c>
    </row>
    <row r="128" spans="1:10" ht="12.75">
      <c r="A128" s="68"/>
      <c r="B128" s="75"/>
      <c r="C128" s="61"/>
      <c r="D128" s="61"/>
      <c r="E128" s="66"/>
      <c r="F128" s="7">
        <v>12.4709</v>
      </c>
      <c r="G128" s="8">
        <f t="shared" si="3"/>
        <v>2016.0126000000005</v>
      </c>
      <c r="H128" s="3">
        <v>85</v>
      </c>
      <c r="I128" s="6">
        <f t="shared" si="2"/>
        <v>21.131736526946106</v>
      </c>
      <c r="J128" s="12" t="s">
        <v>51</v>
      </c>
    </row>
    <row r="129" spans="1:10" ht="12.75">
      <c r="A129" s="5" t="s">
        <v>40</v>
      </c>
      <c r="B129" s="15">
        <f>G128+7</f>
        <v>2023.0126000000005</v>
      </c>
      <c r="C129" s="15">
        <f>B129+4.7</f>
        <v>2027.7126000000005</v>
      </c>
      <c r="D129" s="43">
        <v>17.5</v>
      </c>
      <c r="E129" s="31" t="s">
        <v>107</v>
      </c>
      <c r="F129" s="7"/>
      <c r="G129" s="8"/>
      <c r="H129" s="3"/>
      <c r="I129" s="6"/>
      <c r="J129" s="12"/>
    </row>
    <row r="130" spans="1:10" ht="12.75">
      <c r="A130" s="5" t="s">
        <v>42</v>
      </c>
      <c r="B130" s="15">
        <f>C129+1.6</f>
        <v>2029.3126000000004</v>
      </c>
      <c r="C130" s="15">
        <f>B130+8</f>
        <v>2037.3126000000004</v>
      </c>
      <c r="D130" s="43">
        <v>17.5</v>
      </c>
      <c r="E130" s="31" t="s">
        <v>108</v>
      </c>
      <c r="F130" s="7"/>
      <c r="G130" s="8"/>
      <c r="H130" s="3"/>
      <c r="I130" s="6"/>
      <c r="J130" s="12"/>
    </row>
    <row r="131" spans="1:10" ht="12.75">
      <c r="A131" s="5" t="s">
        <v>40</v>
      </c>
      <c r="B131" s="15">
        <f>C130+1.6</f>
        <v>2038.9126000000003</v>
      </c>
      <c r="C131" s="15">
        <f>B131+4.7</f>
        <v>2043.6126000000004</v>
      </c>
      <c r="D131" s="43">
        <v>17.5</v>
      </c>
      <c r="E131" s="31" t="s">
        <v>109</v>
      </c>
      <c r="F131" s="7"/>
      <c r="G131" s="8"/>
      <c r="H131" s="3"/>
      <c r="I131" s="6"/>
      <c r="J131" s="12"/>
    </row>
    <row r="132" spans="1:10" ht="12.75">
      <c r="A132" s="5" t="s">
        <v>39</v>
      </c>
      <c r="B132" s="15">
        <f>C131</f>
        <v>2043.6126000000004</v>
      </c>
      <c r="C132" s="15">
        <f>B132+5</f>
        <v>2048.6126000000004</v>
      </c>
      <c r="D132" s="43">
        <v>5</v>
      </c>
      <c r="E132" s="31" t="s">
        <v>110</v>
      </c>
      <c r="F132" s="7"/>
      <c r="G132" s="8"/>
      <c r="H132" s="3"/>
      <c r="I132" s="6"/>
      <c r="J132" s="12"/>
    </row>
    <row r="133" spans="1:9" ht="12.75">
      <c r="A133" s="62" t="s">
        <v>38</v>
      </c>
      <c r="B133" s="60">
        <f>C132</f>
        <v>2048.6126000000004</v>
      </c>
      <c r="C133" s="60">
        <f>B133+5</f>
        <v>2053.6126000000004</v>
      </c>
      <c r="D133" s="60">
        <v>10</v>
      </c>
      <c r="E133" s="31" t="s">
        <v>163</v>
      </c>
      <c r="F133" s="7"/>
      <c r="G133" s="8"/>
      <c r="H133" s="3"/>
      <c r="I133" s="6"/>
    </row>
    <row r="134" spans="1:10" ht="12.75">
      <c r="A134" s="63"/>
      <c r="B134" s="61"/>
      <c r="C134" s="61"/>
      <c r="D134" s="61"/>
      <c r="E134" s="31" t="s">
        <v>164</v>
      </c>
      <c r="F134" s="7"/>
      <c r="G134" s="8"/>
      <c r="H134" s="3"/>
      <c r="I134" s="6"/>
      <c r="J134" s="17"/>
    </row>
    <row r="135" spans="1:10" ht="12.75">
      <c r="A135" s="19" t="s">
        <v>39</v>
      </c>
      <c r="B135" s="15">
        <f>C133</f>
        <v>2053.6126000000004</v>
      </c>
      <c r="C135" s="15">
        <f>B135+5</f>
        <v>2058.6126000000004</v>
      </c>
      <c r="D135" s="43">
        <v>5</v>
      </c>
      <c r="E135" s="39" t="s">
        <v>111</v>
      </c>
      <c r="F135" s="7"/>
      <c r="G135" s="8"/>
      <c r="H135" s="3"/>
      <c r="I135" s="6"/>
      <c r="J135" s="17" t="s">
        <v>67</v>
      </c>
    </row>
    <row r="136" spans="1:10" ht="12.75">
      <c r="A136" s="18" t="s">
        <v>26</v>
      </c>
      <c r="B136" s="15">
        <f>C135</f>
        <v>2058.6126000000004</v>
      </c>
      <c r="C136" s="15">
        <f>B143</f>
        <v>2088.6126000000004</v>
      </c>
      <c r="D136" s="43">
        <v>40</v>
      </c>
      <c r="E136" s="38" t="s">
        <v>112</v>
      </c>
      <c r="F136" s="7"/>
      <c r="G136" s="8"/>
      <c r="H136" s="3"/>
      <c r="I136" s="6"/>
      <c r="J136" s="17" t="s">
        <v>53</v>
      </c>
    </row>
    <row r="137" spans="1:10" ht="12.75">
      <c r="A137" s="58" t="s">
        <v>114</v>
      </c>
      <c r="B137" s="60"/>
      <c r="C137" s="60"/>
      <c r="D137" s="60"/>
      <c r="E137" s="38" t="s">
        <v>113</v>
      </c>
      <c r="F137" s="7"/>
      <c r="G137" s="8"/>
      <c r="H137" s="3"/>
      <c r="I137" s="6"/>
      <c r="J137" s="17" t="s">
        <v>68</v>
      </c>
    </row>
    <row r="138" spans="1:10" ht="12.75">
      <c r="A138" s="59"/>
      <c r="B138" s="61"/>
      <c r="C138" s="61"/>
      <c r="D138" s="61"/>
      <c r="E138" s="38" t="s">
        <v>115</v>
      </c>
      <c r="F138" s="7"/>
      <c r="G138" s="8"/>
      <c r="H138" s="3"/>
      <c r="I138" s="6"/>
      <c r="J138" s="17"/>
    </row>
    <row r="139" spans="1:10" ht="12.75">
      <c r="A139" s="5" t="s">
        <v>5</v>
      </c>
      <c r="B139" s="35"/>
      <c r="C139" s="35"/>
      <c r="D139" s="35"/>
      <c r="E139" s="38" t="s">
        <v>126</v>
      </c>
      <c r="F139" s="7"/>
      <c r="G139" s="8"/>
      <c r="H139" s="3"/>
      <c r="I139" s="6"/>
      <c r="J139" s="17" t="s">
        <v>66</v>
      </c>
    </row>
    <row r="140" spans="1:10" ht="12.75">
      <c r="A140" s="5" t="s">
        <v>26</v>
      </c>
      <c r="B140" s="35"/>
      <c r="C140" s="35"/>
      <c r="D140" s="35"/>
      <c r="E140" s="38" t="s">
        <v>157</v>
      </c>
      <c r="F140" s="7"/>
      <c r="G140" s="8"/>
      <c r="H140" s="3"/>
      <c r="I140" s="6"/>
      <c r="J140" s="17"/>
    </row>
    <row r="141" spans="1:10" ht="12.75">
      <c r="A141" s="58" t="s">
        <v>32</v>
      </c>
      <c r="B141" s="60"/>
      <c r="C141" s="60"/>
      <c r="D141" s="60"/>
      <c r="E141" s="38" t="s">
        <v>165</v>
      </c>
      <c r="F141" s="7"/>
      <c r="G141" s="8"/>
      <c r="H141" s="3"/>
      <c r="I141" s="6"/>
      <c r="J141" s="17"/>
    </row>
    <row r="142" spans="1:10" ht="12.75">
      <c r="A142" s="59"/>
      <c r="B142" s="61"/>
      <c r="C142" s="61"/>
      <c r="D142" s="61"/>
      <c r="E142" s="38" t="s">
        <v>166</v>
      </c>
      <c r="F142" s="7"/>
      <c r="G142" s="8"/>
      <c r="H142" s="3"/>
      <c r="I142" s="6"/>
      <c r="J142" s="12"/>
    </row>
    <row r="143" spans="1:10" ht="12.75">
      <c r="A143" s="62" t="s">
        <v>38</v>
      </c>
      <c r="B143" s="60">
        <f>C143-5</f>
        <v>2088.6126000000004</v>
      </c>
      <c r="C143" s="60">
        <f>B145</f>
        <v>2093.6126000000004</v>
      </c>
      <c r="D143" s="60">
        <v>10</v>
      </c>
      <c r="E143" s="31" t="s">
        <v>167</v>
      </c>
      <c r="F143" s="7"/>
      <c r="G143" s="8"/>
      <c r="H143" s="3"/>
      <c r="I143" s="6"/>
      <c r="J143" s="12"/>
    </row>
    <row r="144" spans="1:10" ht="12.75">
      <c r="A144" s="63"/>
      <c r="B144" s="61"/>
      <c r="C144" s="61"/>
      <c r="D144" s="61"/>
      <c r="E144" s="31" t="s">
        <v>168</v>
      </c>
      <c r="F144" s="7"/>
      <c r="G144" s="8"/>
      <c r="H144" s="3"/>
      <c r="I144" s="6"/>
      <c r="J144" s="12"/>
    </row>
    <row r="145" spans="1:10" ht="12.75">
      <c r="A145" s="5" t="s">
        <v>23</v>
      </c>
      <c r="B145" s="15">
        <f>C145-10</f>
        <v>2093.6126000000004</v>
      </c>
      <c r="C145" s="15">
        <f>B146</f>
        <v>2103.6126000000004</v>
      </c>
      <c r="D145" s="43">
        <v>5</v>
      </c>
      <c r="E145" s="31" t="s">
        <v>116</v>
      </c>
      <c r="F145" s="7"/>
      <c r="G145" s="8"/>
      <c r="H145" s="3"/>
      <c r="I145" s="6"/>
      <c r="J145" s="12"/>
    </row>
    <row r="146" spans="1:10" ht="12.75">
      <c r="A146" s="5" t="s">
        <v>24</v>
      </c>
      <c r="B146" s="15">
        <f>C146-15</f>
        <v>2103.6126000000004</v>
      </c>
      <c r="C146" s="15">
        <f>B147</f>
        <v>2118.6126000000004</v>
      </c>
      <c r="D146" s="43">
        <v>10</v>
      </c>
      <c r="E146" s="31" t="s">
        <v>117</v>
      </c>
      <c r="F146" s="7"/>
      <c r="G146" s="8"/>
      <c r="H146" s="3"/>
      <c r="I146" s="6"/>
      <c r="J146" s="12"/>
    </row>
    <row r="147" spans="1:10" ht="12.75">
      <c r="A147" s="5" t="s">
        <v>39</v>
      </c>
      <c r="B147" s="15">
        <f>C147-5</f>
        <v>2118.6126000000004</v>
      </c>
      <c r="C147" s="15">
        <f>B148</f>
        <v>2123.6126000000004</v>
      </c>
      <c r="D147" s="43">
        <v>5</v>
      </c>
      <c r="E147" s="31" t="s">
        <v>118</v>
      </c>
      <c r="F147" s="7"/>
      <c r="G147" s="8"/>
      <c r="H147" s="3"/>
      <c r="I147" s="6"/>
      <c r="J147" s="12"/>
    </row>
    <row r="148" spans="1:10" ht="12.75">
      <c r="A148" s="5" t="s">
        <v>40</v>
      </c>
      <c r="B148" s="15">
        <f>C131+80</f>
        <v>2123.6126000000004</v>
      </c>
      <c r="C148" s="15">
        <f>B148+4.7</f>
        <v>2128.3126</v>
      </c>
      <c r="D148" s="43">
        <v>17.5</v>
      </c>
      <c r="E148" s="31" t="s">
        <v>119</v>
      </c>
      <c r="F148" s="7"/>
      <c r="G148" s="8"/>
      <c r="H148" s="3"/>
      <c r="I148" s="6"/>
      <c r="J148" s="12"/>
    </row>
    <row r="149" spans="1:10" ht="12.75">
      <c r="A149" s="5" t="s">
        <v>42</v>
      </c>
      <c r="B149" s="15">
        <f>C148+1.6</f>
        <v>2129.9126</v>
      </c>
      <c r="C149" s="15">
        <f>B149+8</f>
        <v>2137.9126</v>
      </c>
      <c r="D149" s="43">
        <v>17.5</v>
      </c>
      <c r="E149" s="31" t="s">
        <v>120</v>
      </c>
      <c r="F149" s="7"/>
      <c r="G149" s="8"/>
      <c r="H149" s="3"/>
      <c r="I149" s="6"/>
      <c r="J149" s="12"/>
    </row>
    <row r="150" spans="1:10" ht="12.75">
      <c r="A150" s="5" t="s">
        <v>40</v>
      </c>
      <c r="B150" s="15">
        <f>C149+1.6</f>
        <v>2139.5126</v>
      </c>
      <c r="C150" s="15">
        <f>B150+4.7</f>
        <v>2144.2126</v>
      </c>
      <c r="D150" s="43">
        <v>17.5</v>
      </c>
      <c r="E150" s="31" t="s">
        <v>121</v>
      </c>
      <c r="F150" s="7"/>
      <c r="G150" s="8"/>
      <c r="H150" s="3"/>
      <c r="I150" s="6"/>
      <c r="J150" s="12"/>
    </row>
    <row r="151" spans="1:10" ht="12.75">
      <c r="A151" s="68" t="s">
        <v>12</v>
      </c>
      <c r="B151" s="60">
        <f>G151-21</f>
        <v>2139.4414000000006</v>
      </c>
      <c r="C151" s="73">
        <f>0.5*(G164+G168)</f>
        <v>2358.208500000001</v>
      </c>
      <c r="D151" s="60">
        <v>54</v>
      </c>
      <c r="E151" s="64" t="s">
        <v>122</v>
      </c>
      <c r="F151" s="7">
        <v>144.4288</v>
      </c>
      <c r="G151" s="8">
        <f>G128+F151</f>
        <v>2160.4414000000006</v>
      </c>
      <c r="H151" s="3">
        <v>86</v>
      </c>
      <c r="I151" s="6">
        <f t="shared" si="2"/>
        <v>21.286227544910183</v>
      </c>
      <c r="J151" s="12" t="s">
        <v>49</v>
      </c>
    </row>
    <row r="152" spans="1:10" ht="12.75">
      <c r="A152" s="68"/>
      <c r="B152" s="67"/>
      <c r="C152" s="74"/>
      <c r="D152" s="67"/>
      <c r="E152" s="65"/>
      <c r="F152" s="7">
        <v>12.6659</v>
      </c>
      <c r="G152" s="8">
        <f t="shared" si="3"/>
        <v>2173.1073000000006</v>
      </c>
      <c r="H152" s="3">
        <v>87</v>
      </c>
      <c r="I152" s="6">
        <f t="shared" si="2"/>
        <v>21.440718562874252</v>
      </c>
      <c r="J152" s="12" t="s">
        <v>50</v>
      </c>
    </row>
    <row r="153" spans="1:10" ht="12.75">
      <c r="A153" s="68"/>
      <c r="B153" s="67"/>
      <c r="C153" s="74"/>
      <c r="D153" s="67"/>
      <c r="E153" s="65"/>
      <c r="F153" s="7">
        <v>12.713</v>
      </c>
      <c r="G153" s="8">
        <f t="shared" si="3"/>
        <v>2185.8203000000008</v>
      </c>
      <c r="H153" s="3">
        <v>88</v>
      </c>
      <c r="I153" s="6">
        <f t="shared" si="2"/>
        <v>21.595209580838322</v>
      </c>
      <c r="J153" s="12"/>
    </row>
    <row r="154" spans="1:10" ht="12.75">
      <c r="A154" s="68"/>
      <c r="B154" s="67"/>
      <c r="C154" s="74"/>
      <c r="D154" s="67"/>
      <c r="E154" s="65"/>
      <c r="F154" s="7">
        <v>12.7557</v>
      </c>
      <c r="G154" s="8">
        <f t="shared" si="3"/>
        <v>2198.576000000001</v>
      </c>
      <c r="H154" s="3">
        <v>89</v>
      </c>
      <c r="I154" s="6">
        <f t="shared" si="2"/>
        <v>21.7497005988024</v>
      </c>
      <c r="J154" s="12"/>
    </row>
    <row r="155" spans="1:10" ht="12.75">
      <c r="A155" s="68"/>
      <c r="B155" s="67"/>
      <c r="C155" s="74"/>
      <c r="D155" s="67"/>
      <c r="E155" s="65"/>
      <c r="F155" s="7">
        <v>15.9659</v>
      </c>
      <c r="G155" s="8">
        <f t="shared" si="3"/>
        <v>2214.541900000001</v>
      </c>
      <c r="H155" s="3">
        <v>90</v>
      </c>
      <c r="I155" s="6">
        <f t="shared" si="2"/>
        <v>21.904191616766468</v>
      </c>
      <c r="J155" s="12"/>
    </row>
    <row r="156" spans="1:10" ht="12.75">
      <c r="A156" s="68"/>
      <c r="B156" s="67"/>
      <c r="C156" s="74"/>
      <c r="D156" s="67"/>
      <c r="E156" s="65"/>
      <c r="F156" s="7">
        <v>12.7714</v>
      </c>
      <c r="G156" s="8">
        <f t="shared" si="3"/>
        <v>2227.313300000001</v>
      </c>
      <c r="H156" s="3">
        <v>91</v>
      </c>
      <c r="I156" s="6">
        <f t="shared" si="2"/>
        <v>22.058682634730538</v>
      </c>
      <c r="J156" s="12"/>
    </row>
    <row r="157" spans="1:10" ht="12.75">
      <c r="A157" s="68"/>
      <c r="B157" s="67"/>
      <c r="C157" s="74"/>
      <c r="D157" s="67"/>
      <c r="E157" s="65"/>
      <c r="F157" s="7">
        <v>12.8419</v>
      </c>
      <c r="G157" s="8">
        <f t="shared" si="3"/>
        <v>2240.155200000001</v>
      </c>
      <c r="H157" s="3">
        <v>92</v>
      </c>
      <c r="I157" s="6">
        <f t="shared" si="2"/>
        <v>22.21317365269461</v>
      </c>
      <c r="J157" s="12"/>
    </row>
    <row r="158" spans="1:10" ht="12.75">
      <c r="A158" s="68"/>
      <c r="B158" s="67"/>
      <c r="C158" s="74"/>
      <c r="D158" s="67"/>
      <c r="E158" s="65"/>
      <c r="F158" s="7">
        <v>12.9127</v>
      </c>
      <c r="G158" s="8">
        <f t="shared" si="3"/>
        <v>2253.067900000001</v>
      </c>
      <c r="H158" s="3">
        <v>93</v>
      </c>
      <c r="I158" s="6">
        <f t="shared" si="2"/>
        <v>22.367664670658684</v>
      </c>
      <c r="J158" s="12"/>
    </row>
    <row r="159" spans="1:10" ht="12.75">
      <c r="A159" s="68"/>
      <c r="B159" s="67"/>
      <c r="C159" s="74"/>
      <c r="D159" s="67"/>
      <c r="E159" s="65"/>
      <c r="F159" s="7">
        <v>12.9837</v>
      </c>
      <c r="G159" s="8">
        <f t="shared" si="3"/>
        <v>2266.051600000001</v>
      </c>
      <c r="H159" s="3">
        <v>94</v>
      </c>
      <c r="I159" s="6">
        <f t="shared" si="2"/>
        <v>22.522155688622757</v>
      </c>
      <c r="J159" s="12"/>
    </row>
    <row r="160" spans="1:10" ht="12.75">
      <c r="A160" s="68"/>
      <c r="B160" s="67"/>
      <c r="C160" s="74"/>
      <c r="D160" s="67"/>
      <c r="E160" s="65"/>
      <c r="F160" s="7">
        <v>13.0535</v>
      </c>
      <c r="G160" s="8">
        <f t="shared" si="3"/>
        <v>2279.105100000001</v>
      </c>
      <c r="H160" s="3">
        <v>95</v>
      </c>
      <c r="I160" s="6">
        <f t="shared" si="2"/>
        <v>22.676646706586826</v>
      </c>
      <c r="J160" s="12"/>
    </row>
    <row r="161" spans="1:10" ht="12.75">
      <c r="A161" s="68"/>
      <c r="B161" s="67"/>
      <c r="C161" s="74"/>
      <c r="D161" s="67"/>
      <c r="E161" s="65"/>
      <c r="F161" s="7">
        <v>13.1221</v>
      </c>
      <c r="G161" s="8">
        <f t="shared" si="3"/>
        <v>2292.227200000001</v>
      </c>
      <c r="H161" s="3">
        <v>96</v>
      </c>
      <c r="I161" s="6">
        <f t="shared" si="2"/>
        <v>22.8311377245509</v>
      </c>
      <c r="J161" s="12"/>
    </row>
    <row r="162" spans="1:10" ht="12.75">
      <c r="A162" s="68"/>
      <c r="B162" s="67"/>
      <c r="C162" s="74"/>
      <c r="D162" s="67"/>
      <c r="E162" s="65"/>
      <c r="F162" s="7">
        <v>13.1895</v>
      </c>
      <c r="G162" s="8">
        <f t="shared" si="3"/>
        <v>2305.416700000001</v>
      </c>
      <c r="H162" s="3">
        <v>97</v>
      </c>
      <c r="I162" s="6">
        <f t="shared" si="2"/>
        <v>22.98562874251497</v>
      </c>
      <c r="J162" s="12"/>
    </row>
    <row r="163" spans="1:10" ht="12.75">
      <c r="A163" s="68"/>
      <c r="B163" s="67"/>
      <c r="C163" s="74"/>
      <c r="D163" s="67"/>
      <c r="E163" s="65"/>
      <c r="F163" s="7">
        <v>13.2556</v>
      </c>
      <c r="G163" s="8">
        <f t="shared" si="3"/>
        <v>2318.672300000001</v>
      </c>
      <c r="H163" s="3">
        <v>98</v>
      </c>
      <c r="I163" s="6">
        <f t="shared" si="2"/>
        <v>23.140119760479042</v>
      </c>
      <c r="J163" s="12"/>
    </row>
    <row r="164" spans="1:10" ht="12.75">
      <c r="A164" s="68"/>
      <c r="B164" s="61"/>
      <c r="C164" s="75"/>
      <c r="D164" s="61"/>
      <c r="E164" s="66"/>
      <c r="F164" s="7">
        <v>13.322</v>
      </c>
      <c r="G164" s="8">
        <f t="shared" si="3"/>
        <v>2331.994300000001</v>
      </c>
      <c r="H164" s="3">
        <v>99</v>
      </c>
      <c r="I164" s="6">
        <f t="shared" si="2"/>
        <v>23.294610778443115</v>
      </c>
      <c r="J164" s="12"/>
    </row>
    <row r="165" spans="1:10" ht="12.75">
      <c r="A165" s="5" t="s">
        <v>47</v>
      </c>
      <c r="B165" s="15">
        <f>G164+14.38</f>
        <v>2346.3743000000013</v>
      </c>
      <c r="C165" s="22">
        <f>B165+5.1</f>
        <v>2351.474300000001</v>
      </c>
      <c r="D165" s="43">
        <v>17.5</v>
      </c>
      <c r="E165" s="31" t="s">
        <v>123</v>
      </c>
      <c r="F165" s="7"/>
      <c r="G165" s="8"/>
      <c r="H165" s="3"/>
      <c r="I165" s="6"/>
      <c r="J165" s="12"/>
    </row>
    <row r="166" spans="1:10" ht="12.75">
      <c r="A166" s="5" t="s">
        <v>48</v>
      </c>
      <c r="B166" s="15">
        <f>C165+1.6</f>
        <v>2353.074300000001</v>
      </c>
      <c r="C166" s="22">
        <f>B166+8.9</f>
        <v>2361.974300000001</v>
      </c>
      <c r="D166" s="43">
        <v>17.5</v>
      </c>
      <c r="E166" s="31" t="s">
        <v>124</v>
      </c>
      <c r="F166" s="7"/>
      <c r="G166" s="8"/>
      <c r="H166" s="3"/>
      <c r="I166" s="6"/>
      <c r="J166" s="12"/>
    </row>
    <row r="167" spans="1:10" ht="12.75">
      <c r="A167" s="5" t="s">
        <v>47</v>
      </c>
      <c r="B167" s="15">
        <f>C166+1.6</f>
        <v>2363.574300000001</v>
      </c>
      <c r="C167" s="22">
        <f>B167+5.1</f>
        <v>2368.674300000001</v>
      </c>
      <c r="D167" s="43">
        <v>17.5</v>
      </c>
      <c r="E167" s="31" t="s">
        <v>125</v>
      </c>
      <c r="F167" s="7"/>
      <c r="G167" s="8"/>
      <c r="H167" s="3"/>
      <c r="I167" s="6"/>
      <c r="J167" s="12"/>
    </row>
    <row r="168" spans="1:10" ht="12.75">
      <c r="A168" s="68" t="s">
        <v>13</v>
      </c>
      <c r="B168" s="73">
        <f>C151</f>
        <v>2358.208500000001</v>
      </c>
      <c r="C168" s="60">
        <f>G182+21</f>
        <v>2601.410400000001</v>
      </c>
      <c r="D168" s="60">
        <v>56</v>
      </c>
      <c r="E168" s="64" t="s">
        <v>122</v>
      </c>
      <c r="F168" s="7">
        <v>52.4284</v>
      </c>
      <c r="G168" s="8">
        <f>G164+F168</f>
        <v>2384.422700000001</v>
      </c>
      <c r="H168" s="3">
        <v>100</v>
      </c>
      <c r="I168" s="6">
        <f t="shared" si="2"/>
        <v>23.449101796407184</v>
      </c>
      <c r="J168" s="12"/>
    </row>
    <row r="169" spans="1:10" ht="12.75">
      <c r="A169" s="68"/>
      <c r="B169" s="74"/>
      <c r="C169" s="67"/>
      <c r="D169" s="67"/>
      <c r="E169" s="65"/>
      <c r="F169" s="7">
        <v>13.5242</v>
      </c>
      <c r="G169" s="8">
        <f t="shared" si="3"/>
        <v>2397.946900000001</v>
      </c>
      <c r="H169" s="3">
        <v>101</v>
      </c>
      <c r="I169" s="6">
        <f t="shared" si="2"/>
        <v>23.60359281437126</v>
      </c>
      <c r="J169" s="12"/>
    </row>
    <row r="170" spans="1:10" ht="12.75">
      <c r="A170" s="68"/>
      <c r="B170" s="74"/>
      <c r="C170" s="67"/>
      <c r="D170" s="67"/>
      <c r="E170" s="65"/>
      <c r="F170" s="7">
        <v>13.5741</v>
      </c>
      <c r="G170" s="8">
        <f t="shared" si="3"/>
        <v>2411.5210000000006</v>
      </c>
      <c r="H170" s="3">
        <v>102</v>
      </c>
      <c r="I170" s="6">
        <f t="shared" si="2"/>
        <v>23.75808383233533</v>
      </c>
      <c r="J170" s="12"/>
    </row>
    <row r="171" spans="1:10" ht="12.75">
      <c r="A171" s="68"/>
      <c r="B171" s="74"/>
      <c r="C171" s="67"/>
      <c r="D171" s="67"/>
      <c r="E171" s="65"/>
      <c r="F171" s="7">
        <v>13.6199</v>
      </c>
      <c r="G171" s="8">
        <f t="shared" si="3"/>
        <v>2425.140900000001</v>
      </c>
      <c r="H171" s="3">
        <v>103</v>
      </c>
      <c r="I171" s="6">
        <f t="shared" si="2"/>
        <v>23.9125748502994</v>
      </c>
      <c r="J171" s="12"/>
    </row>
    <row r="172" spans="1:10" ht="12.75">
      <c r="A172" s="68"/>
      <c r="B172" s="74"/>
      <c r="C172" s="67"/>
      <c r="D172" s="67"/>
      <c r="E172" s="65"/>
      <c r="F172" s="7">
        <v>16.1571</v>
      </c>
      <c r="G172" s="8">
        <f t="shared" si="3"/>
        <v>2441.2980000000007</v>
      </c>
      <c r="H172" s="3">
        <v>104</v>
      </c>
      <c r="I172" s="6">
        <f t="shared" si="2"/>
        <v>24.067065868263473</v>
      </c>
      <c r="J172" s="12"/>
    </row>
    <row r="173" spans="1:10" ht="12.75">
      <c r="A173" s="68"/>
      <c r="B173" s="74"/>
      <c r="C173" s="67"/>
      <c r="D173" s="67"/>
      <c r="E173" s="65"/>
      <c r="F173" s="7">
        <v>13.6295</v>
      </c>
      <c r="G173" s="8">
        <f t="shared" si="3"/>
        <v>2454.9275000000007</v>
      </c>
      <c r="H173" s="3">
        <v>105</v>
      </c>
      <c r="I173" s="6">
        <f t="shared" si="2"/>
        <v>24.221556886227546</v>
      </c>
      <c r="J173" s="12"/>
    </row>
    <row r="174" spans="1:10" ht="12.75">
      <c r="A174" s="68"/>
      <c r="B174" s="74"/>
      <c r="C174" s="67"/>
      <c r="D174" s="67"/>
      <c r="E174" s="65"/>
      <c r="F174" s="7">
        <v>13.693</v>
      </c>
      <c r="G174" s="8">
        <f t="shared" si="3"/>
        <v>2468.620500000001</v>
      </c>
      <c r="H174" s="3">
        <v>106</v>
      </c>
      <c r="I174" s="6">
        <f t="shared" si="2"/>
        <v>24.37604790419162</v>
      </c>
      <c r="J174" s="12"/>
    </row>
    <row r="175" spans="1:10" ht="12.75">
      <c r="A175" s="68"/>
      <c r="B175" s="74"/>
      <c r="C175" s="67"/>
      <c r="D175" s="67"/>
      <c r="E175" s="65"/>
      <c r="F175" s="7">
        <v>13.7569</v>
      </c>
      <c r="G175" s="8">
        <f t="shared" si="3"/>
        <v>2482.3774000000008</v>
      </c>
      <c r="H175" s="3">
        <v>107</v>
      </c>
      <c r="I175" s="6">
        <f t="shared" si="2"/>
        <v>24.53053892215569</v>
      </c>
      <c r="J175" s="12"/>
    </row>
    <row r="176" spans="1:10" ht="12.75">
      <c r="A176" s="68"/>
      <c r="B176" s="74"/>
      <c r="C176" s="67"/>
      <c r="D176" s="67"/>
      <c r="E176" s="65"/>
      <c r="F176" s="7">
        <v>13.821</v>
      </c>
      <c r="G176" s="8">
        <f t="shared" si="3"/>
        <v>2496.1984000000007</v>
      </c>
      <c r="H176" s="3">
        <v>108</v>
      </c>
      <c r="I176" s="6">
        <f t="shared" si="2"/>
        <v>24.68502994011976</v>
      </c>
      <c r="J176" s="12"/>
    </row>
    <row r="177" spans="1:10" ht="12.75">
      <c r="A177" s="68"/>
      <c r="B177" s="74"/>
      <c r="C177" s="67"/>
      <c r="D177" s="67"/>
      <c r="E177" s="65"/>
      <c r="F177" s="7">
        <v>13.8841</v>
      </c>
      <c r="G177" s="8">
        <f t="shared" si="3"/>
        <v>2510.082500000001</v>
      </c>
      <c r="H177" s="3">
        <v>109</v>
      </c>
      <c r="I177" s="6">
        <f t="shared" si="2"/>
        <v>24.839520958083835</v>
      </c>
      <c r="J177" s="12"/>
    </row>
    <row r="178" spans="1:10" ht="12.75">
      <c r="A178" s="68"/>
      <c r="B178" s="74"/>
      <c r="C178" s="67"/>
      <c r="D178" s="67"/>
      <c r="E178" s="65"/>
      <c r="F178" s="7">
        <v>13.9461</v>
      </c>
      <c r="G178" s="8">
        <f t="shared" si="3"/>
        <v>2524.028600000001</v>
      </c>
      <c r="H178" s="3">
        <v>110</v>
      </c>
      <c r="I178" s="6">
        <f t="shared" si="2"/>
        <v>24.994011976047904</v>
      </c>
      <c r="J178" s="12"/>
    </row>
    <row r="179" spans="1:10" ht="12.75">
      <c r="A179" s="68"/>
      <c r="B179" s="74"/>
      <c r="C179" s="67"/>
      <c r="D179" s="67"/>
      <c r="E179" s="65"/>
      <c r="F179" s="7">
        <v>14.007</v>
      </c>
      <c r="G179" s="8">
        <f t="shared" si="3"/>
        <v>2538.035600000001</v>
      </c>
      <c r="H179" s="3">
        <v>111</v>
      </c>
      <c r="I179" s="6">
        <f t="shared" si="2"/>
        <v>25.148502994011977</v>
      </c>
      <c r="J179" s="12"/>
    </row>
    <row r="180" spans="1:10" ht="12.75">
      <c r="A180" s="68"/>
      <c r="B180" s="74"/>
      <c r="C180" s="67"/>
      <c r="D180" s="67"/>
      <c r="E180" s="65"/>
      <c r="F180" s="7">
        <v>14.0669</v>
      </c>
      <c r="G180" s="8">
        <f t="shared" si="3"/>
        <v>2552.102500000001</v>
      </c>
      <c r="H180" s="3">
        <v>112</v>
      </c>
      <c r="I180" s="6">
        <f t="shared" si="2"/>
        <v>25.302994011976047</v>
      </c>
      <c r="J180" s="12"/>
    </row>
    <row r="181" spans="1:10" ht="12.75">
      <c r="A181" s="68"/>
      <c r="B181" s="74"/>
      <c r="C181" s="67"/>
      <c r="D181" s="67"/>
      <c r="E181" s="65"/>
      <c r="F181" s="7">
        <v>14.1244</v>
      </c>
      <c r="G181" s="8">
        <f t="shared" si="3"/>
        <v>2566.226900000001</v>
      </c>
      <c r="H181" s="3">
        <v>113</v>
      </c>
      <c r="I181" s="6">
        <f t="shared" si="2"/>
        <v>25.45748502994012</v>
      </c>
      <c r="J181" s="12" t="s">
        <v>50</v>
      </c>
    </row>
    <row r="182" spans="1:10" ht="12.75">
      <c r="A182" s="68"/>
      <c r="B182" s="75"/>
      <c r="C182" s="61"/>
      <c r="D182" s="61"/>
      <c r="E182" s="66"/>
      <c r="F182" s="7">
        <v>14.1835</v>
      </c>
      <c r="G182" s="8">
        <f t="shared" si="3"/>
        <v>2580.410400000001</v>
      </c>
      <c r="H182" s="3">
        <v>114</v>
      </c>
      <c r="I182" s="6">
        <f t="shared" si="2"/>
        <v>25.611976047904193</v>
      </c>
      <c r="J182" s="12" t="s">
        <v>51</v>
      </c>
    </row>
    <row r="183" spans="1:10" ht="12.75">
      <c r="A183" s="5" t="s">
        <v>47</v>
      </c>
      <c r="B183" s="22">
        <f>G182+4.15</f>
        <v>2584.560400000001</v>
      </c>
      <c r="C183" s="15">
        <f>B183+5.1</f>
        <v>2589.660400000001</v>
      </c>
      <c r="D183" s="43">
        <v>17.5</v>
      </c>
      <c r="E183" s="31" t="s">
        <v>127</v>
      </c>
      <c r="F183" s="7"/>
      <c r="G183" s="8"/>
      <c r="H183" s="3"/>
      <c r="I183" s="6"/>
      <c r="J183" s="12"/>
    </row>
    <row r="184" spans="1:10" ht="12.75">
      <c r="A184" s="5" t="s">
        <v>48</v>
      </c>
      <c r="B184" s="22">
        <f>C183+1.6</f>
        <v>2591.260400000001</v>
      </c>
      <c r="C184" s="15">
        <f>B184+8.9</f>
        <v>2600.160400000001</v>
      </c>
      <c r="D184" s="43">
        <v>17.5</v>
      </c>
      <c r="E184" s="31" t="s">
        <v>128</v>
      </c>
      <c r="F184" s="7"/>
      <c r="G184" s="8"/>
      <c r="H184" s="3"/>
      <c r="I184" s="6"/>
      <c r="J184" s="12"/>
    </row>
    <row r="185" spans="1:10" ht="12.75">
      <c r="A185" s="5" t="s">
        <v>47</v>
      </c>
      <c r="B185" s="22">
        <f>C184+1.6</f>
        <v>2601.760400000001</v>
      </c>
      <c r="C185" s="15">
        <f>B185+5.1</f>
        <v>2606.860400000001</v>
      </c>
      <c r="D185" s="43">
        <v>17.5</v>
      </c>
      <c r="E185" s="31" t="s">
        <v>129</v>
      </c>
      <c r="F185" s="7"/>
      <c r="G185" s="8"/>
      <c r="H185" s="3"/>
      <c r="I185" s="6"/>
      <c r="J185" s="12"/>
    </row>
    <row r="186" spans="1:10" ht="12.75">
      <c r="A186" s="18" t="s">
        <v>39</v>
      </c>
      <c r="B186" s="22">
        <f>C185</f>
        <v>2606.860400000001</v>
      </c>
      <c r="C186" s="15">
        <f>B186+5</f>
        <v>2611.860400000001</v>
      </c>
      <c r="D186" s="43">
        <v>5</v>
      </c>
      <c r="E186" s="31" t="s">
        <v>130</v>
      </c>
      <c r="F186" s="7"/>
      <c r="G186" s="8"/>
      <c r="H186" s="3"/>
      <c r="I186" s="6"/>
      <c r="J186" s="17" t="s">
        <v>57</v>
      </c>
    </row>
    <row r="187" spans="1:10" ht="12.75">
      <c r="A187" s="68" t="s">
        <v>14</v>
      </c>
      <c r="B187" s="60">
        <f>G187-21</f>
        <v>2589.7387000000012</v>
      </c>
      <c r="C187" s="73">
        <f>0.5*(G199+G203)</f>
        <v>2803.0049000000013</v>
      </c>
      <c r="D187" s="60">
        <v>58</v>
      </c>
      <c r="E187" s="64" t="s">
        <v>131</v>
      </c>
      <c r="F187" s="7">
        <v>30.3283</v>
      </c>
      <c r="G187" s="8">
        <f>G182+F187</f>
        <v>2610.7387000000012</v>
      </c>
      <c r="H187" s="3">
        <v>115</v>
      </c>
      <c r="I187" s="6">
        <f t="shared" si="2"/>
        <v>25.766467065868262</v>
      </c>
      <c r="J187" s="12" t="s">
        <v>49</v>
      </c>
    </row>
    <row r="188" spans="1:10" ht="12.75">
      <c r="A188" s="68"/>
      <c r="B188" s="67"/>
      <c r="C188" s="74"/>
      <c r="D188" s="67"/>
      <c r="E188" s="65"/>
      <c r="F188" s="7">
        <v>14.3812</v>
      </c>
      <c r="G188" s="8">
        <f t="shared" si="3"/>
        <v>2625.119900000001</v>
      </c>
      <c r="H188" s="3">
        <v>116</v>
      </c>
      <c r="I188" s="6">
        <f t="shared" si="2"/>
        <v>25.920958083832335</v>
      </c>
      <c r="J188" s="12" t="s">
        <v>50</v>
      </c>
    </row>
    <row r="189" spans="1:10" ht="12.75">
      <c r="A189" s="68"/>
      <c r="B189" s="67"/>
      <c r="C189" s="74"/>
      <c r="D189" s="67"/>
      <c r="E189" s="65"/>
      <c r="F189" s="7">
        <v>14.4223</v>
      </c>
      <c r="G189" s="8">
        <f t="shared" si="3"/>
        <v>2639.5422000000012</v>
      </c>
      <c r="H189" s="3">
        <v>117</v>
      </c>
      <c r="I189" s="6">
        <f t="shared" si="2"/>
        <v>26.075449101796405</v>
      </c>
      <c r="J189" s="12"/>
    </row>
    <row r="190" spans="1:10" ht="12.75">
      <c r="A190" s="68"/>
      <c r="B190" s="67"/>
      <c r="C190" s="74"/>
      <c r="D190" s="67"/>
      <c r="E190" s="65"/>
      <c r="F190" s="7">
        <v>17.2604</v>
      </c>
      <c r="G190" s="8">
        <f t="shared" si="3"/>
        <v>2656.8026000000013</v>
      </c>
      <c r="H190" s="3">
        <v>118</v>
      </c>
      <c r="I190" s="6">
        <f t="shared" si="2"/>
        <v>26.229940119760478</v>
      </c>
      <c r="J190" s="12"/>
    </row>
    <row r="191" spans="1:10" ht="12.75">
      <c r="A191" s="68"/>
      <c r="B191" s="67"/>
      <c r="C191" s="74"/>
      <c r="D191" s="67"/>
      <c r="E191" s="65"/>
      <c r="F191" s="7">
        <v>14.4399</v>
      </c>
      <c r="G191" s="8">
        <f t="shared" si="3"/>
        <v>2671.242500000001</v>
      </c>
      <c r="H191" s="3">
        <v>119</v>
      </c>
      <c r="I191" s="6">
        <f t="shared" si="2"/>
        <v>26.38443113772455</v>
      </c>
      <c r="J191" s="12"/>
    </row>
    <row r="192" spans="1:10" ht="12.75">
      <c r="A192" s="68"/>
      <c r="B192" s="67"/>
      <c r="C192" s="74"/>
      <c r="D192" s="67"/>
      <c r="E192" s="65"/>
      <c r="F192" s="7">
        <v>14.5008</v>
      </c>
      <c r="G192" s="8">
        <f t="shared" si="3"/>
        <v>2685.743300000001</v>
      </c>
      <c r="H192" s="3">
        <v>120</v>
      </c>
      <c r="I192" s="6">
        <f t="shared" si="2"/>
        <v>26.538922155688624</v>
      </c>
      <c r="J192" s="12"/>
    </row>
    <row r="193" spans="1:10" ht="12.75">
      <c r="A193" s="68"/>
      <c r="B193" s="67"/>
      <c r="C193" s="74"/>
      <c r="D193" s="67"/>
      <c r="E193" s="65"/>
      <c r="F193" s="7">
        <v>14.5621</v>
      </c>
      <c r="G193" s="8">
        <f t="shared" si="3"/>
        <v>2700.305400000001</v>
      </c>
      <c r="H193" s="3">
        <v>121</v>
      </c>
      <c r="I193" s="6">
        <f t="shared" si="2"/>
        <v>26.693413173652697</v>
      </c>
      <c r="J193" s="12"/>
    </row>
    <row r="194" spans="1:10" ht="12.75">
      <c r="A194" s="68"/>
      <c r="B194" s="67"/>
      <c r="C194" s="74"/>
      <c r="D194" s="67"/>
      <c r="E194" s="65"/>
      <c r="F194" s="7">
        <v>14.6237</v>
      </c>
      <c r="G194" s="8">
        <f t="shared" si="3"/>
        <v>2714.929100000001</v>
      </c>
      <c r="H194" s="3">
        <v>122</v>
      </c>
      <c r="I194" s="6">
        <f t="shared" si="2"/>
        <v>26.847904191616767</v>
      </c>
      <c r="J194" s="12"/>
    </row>
    <row r="195" spans="1:10" ht="12.75">
      <c r="A195" s="68"/>
      <c r="B195" s="67"/>
      <c r="C195" s="74"/>
      <c r="D195" s="67"/>
      <c r="E195" s="65"/>
      <c r="F195" s="7">
        <v>14.6854</v>
      </c>
      <c r="G195" s="8">
        <f t="shared" si="3"/>
        <v>2729.614500000001</v>
      </c>
      <c r="H195" s="3">
        <v>123</v>
      </c>
      <c r="I195" s="6">
        <f t="shared" si="2"/>
        <v>27.00239520958084</v>
      </c>
      <c r="J195" s="12"/>
    </row>
    <row r="196" spans="1:10" ht="12.75">
      <c r="A196" s="68"/>
      <c r="B196" s="67"/>
      <c r="C196" s="74"/>
      <c r="D196" s="67"/>
      <c r="E196" s="65"/>
      <c r="F196" s="7">
        <v>14.7456</v>
      </c>
      <c r="G196" s="8">
        <f t="shared" si="3"/>
        <v>2744.3601000000012</v>
      </c>
      <c r="H196" s="3">
        <v>124</v>
      </c>
      <c r="I196" s="6">
        <f t="shared" si="2"/>
        <v>27.156886227544913</v>
      </c>
      <c r="J196" s="12"/>
    </row>
    <row r="197" spans="1:10" ht="12.75">
      <c r="A197" s="68"/>
      <c r="B197" s="67"/>
      <c r="C197" s="74"/>
      <c r="D197" s="67"/>
      <c r="E197" s="65"/>
      <c r="F197" s="7">
        <v>14.8042</v>
      </c>
      <c r="G197" s="8">
        <f t="shared" si="3"/>
        <v>2759.1643000000013</v>
      </c>
      <c r="H197" s="3">
        <v>125</v>
      </c>
      <c r="I197" s="6">
        <f t="shared" si="2"/>
        <v>27.311377245508982</v>
      </c>
      <c r="J197" s="12"/>
    </row>
    <row r="198" spans="1:10" ht="12.75">
      <c r="A198" s="68"/>
      <c r="B198" s="67"/>
      <c r="C198" s="74"/>
      <c r="D198" s="67"/>
      <c r="E198" s="65"/>
      <c r="F198" s="7">
        <v>14.8613</v>
      </c>
      <c r="G198" s="8">
        <f t="shared" si="3"/>
        <v>2774.0256000000013</v>
      </c>
      <c r="H198" s="3">
        <v>126</v>
      </c>
      <c r="I198" s="6">
        <f t="shared" si="2"/>
        <v>27.465868263473055</v>
      </c>
      <c r="J198" s="12"/>
    </row>
    <row r="199" spans="1:10" ht="12.75">
      <c r="A199" s="68"/>
      <c r="B199" s="61"/>
      <c r="C199" s="75"/>
      <c r="D199" s="61"/>
      <c r="E199" s="66"/>
      <c r="F199" s="7">
        <v>14.9206</v>
      </c>
      <c r="G199" s="8">
        <f t="shared" si="3"/>
        <v>2788.946200000001</v>
      </c>
      <c r="H199" s="3">
        <v>127</v>
      </c>
      <c r="I199" s="6">
        <f t="shared" si="2"/>
        <v>27.620359281437125</v>
      </c>
      <c r="J199" s="12"/>
    </row>
    <row r="200" spans="1:10" ht="12.75">
      <c r="A200" s="5" t="s">
        <v>47</v>
      </c>
      <c r="B200" s="15">
        <f>G199+3.45</f>
        <v>2792.396200000001</v>
      </c>
      <c r="C200" s="15">
        <f>B200+5.1</f>
        <v>2797.496200000001</v>
      </c>
      <c r="D200" s="43">
        <v>17.5</v>
      </c>
      <c r="E200" s="31" t="s">
        <v>132</v>
      </c>
      <c r="F200" s="7"/>
      <c r="G200" s="8"/>
      <c r="H200" s="3"/>
      <c r="I200" s="6"/>
      <c r="J200" s="12"/>
    </row>
    <row r="201" spans="1:10" ht="12.75">
      <c r="A201" s="5" t="s">
        <v>48</v>
      </c>
      <c r="B201" s="15">
        <f>C200+1.6</f>
        <v>2799.096200000001</v>
      </c>
      <c r="C201" s="15">
        <f>B201+8.9</f>
        <v>2807.996200000001</v>
      </c>
      <c r="D201" s="43">
        <v>17.5</v>
      </c>
      <c r="E201" s="31" t="s">
        <v>133</v>
      </c>
      <c r="F201" s="7"/>
      <c r="G201" s="8"/>
      <c r="H201" s="3"/>
      <c r="I201" s="6"/>
      <c r="J201" s="12"/>
    </row>
    <row r="202" spans="1:10" ht="12.75">
      <c r="A202" s="5" t="s">
        <v>47</v>
      </c>
      <c r="B202" s="15">
        <f>C201+1.6</f>
        <v>2809.596200000001</v>
      </c>
      <c r="C202" s="15">
        <f>B202+5.1</f>
        <v>2814.6962000000008</v>
      </c>
      <c r="D202" s="43">
        <v>17.5</v>
      </c>
      <c r="E202" s="31" t="s">
        <v>134</v>
      </c>
      <c r="F202" s="7"/>
      <c r="G202" s="8"/>
      <c r="H202" s="3"/>
      <c r="I202" s="6"/>
      <c r="J202" s="12"/>
    </row>
    <row r="203" spans="1:10" ht="12.75">
      <c r="A203" s="68" t="s">
        <v>15</v>
      </c>
      <c r="B203" s="76">
        <f>C187</f>
        <v>2803.0049000000013</v>
      </c>
      <c r="C203" s="69">
        <f>G215+21</f>
        <v>3024.7634000000016</v>
      </c>
      <c r="D203" s="60">
        <v>60</v>
      </c>
      <c r="E203" s="64" t="s">
        <v>131</v>
      </c>
      <c r="F203" s="7">
        <v>28.1174</v>
      </c>
      <c r="G203" s="8">
        <f>G199+F203</f>
        <v>2817.0636000000013</v>
      </c>
      <c r="H203" s="3">
        <v>128</v>
      </c>
      <c r="I203" s="6">
        <f t="shared" si="2"/>
        <v>27.774850299401198</v>
      </c>
      <c r="J203" s="12"/>
    </row>
    <row r="204" spans="1:10" ht="12.75">
      <c r="A204" s="68"/>
      <c r="B204" s="76"/>
      <c r="C204" s="69"/>
      <c r="D204" s="67"/>
      <c r="E204" s="65"/>
      <c r="F204" s="7">
        <v>15.0739</v>
      </c>
      <c r="G204" s="8">
        <f t="shared" si="3"/>
        <v>2832.137500000001</v>
      </c>
      <c r="H204" s="3">
        <v>129</v>
      </c>
      <c r="I204" s="6">
        <f t="shared" si="2"/>
        <v>27.92934131736527</v>
      </c>
      <c r="J204" s="12"/>
    </row>
    <row r="205" spans="1:10" ht="12.75">
      <c r="A205" s="68"/>
      <c r="B205" s="76"/>
      <c r="C205" s="69"/>
      <c r="D205" s="67"/>
      <c r="E205" s="65"/>
      <c r="F205" s="7">
        <v>15.112</v>
      </c>
      <c r="G205" s="8">
        <f t="shared" si="3"/>
        <v>2847.2495000000013</v>
      </c>
      <c r="H205" s="3">
        <v>130</v>
      </c>
      <c r="I205" s="6">
        <f aca="true" t="shared" si="4" ref="I205:I248">8+25.8*H205/167</f>
        <v>28.08383233532934</v>
      </c>
      <c r="J205" s="12"/>
    </row>
    <row r="206" spans="1:10" ht="12.75">
      <c r="A206" s="68"/>
      <c r="B206" s="76"/>
      <c r="C206" s="69"/>
      <c r="D206" s="67"/>
      <c r="E206" s="65"/>
      <c r="F206" s="7">
        <v>18.1284</v>
      </c>
      <c r="G206" s="8">
        <f t="shared" si="3"/>
        <v>2865.3779000000013</v>
      </c>
      <c r="H206" s="3">
        <v>131</v>
      </c>
      <c r="I206" s="6">
        <f t="shared" si="4"/>
        <v>28.238323353293413</v>
      </c>
      <c r="J206" s="12"/>
    </row>
    <row r="207" spans="1:10" ht="12.75">
      <c r="A207" s="68"/>
      <c r="B207" s="76"/>
      <c r="C207" s="69"/>
      <c r="D207" s="67"/>
      <c r="E207" s="65"/>
      <c r="F207" s="7">
        <v>15.1483</v>
      </c>
      <c r="G207" s="8">
        <f aca="true" t="shared" si="5" ref="G207:G248">G206+F207</f>
        <v>2880.526200000001</v>
      </c>
      <c r="H207" s="3">
        <v>132</v>
      </c>
      <c r="I207" s="6">
        <f t="shared" si="4"/>
        <v>28.392814371257483</v>
      </c>
      <c r="J207" s="12"/>
    </row>
    <row r="208" spans="1:10" ht="12.75">
      <c r="A208" s="68"/>
      <c r="B208" s="76"/>
      <c r="C208" s="69"/>
      <c r="D208" s="67"/>
      <c r="E208" s="65"/>
      <c r="F208" s="7">
        <v>15.2054</v>
      </c>
      <c r="G208" s="8">
        <f t="shared" si="5"/>
        <v>2895.731600000001</v>
      </c>
      <c r="H208" s="3">
        <v>133</v>
      </c>
      <c r="I208" s="6">
        <f t="shared" si="4"/>
        <v>28.547305389221556</v>
      </c>
      <c r="J208" s="12"/>
    </row>
    <row r="209" spans="1:10" ht="12.75">
      <c r="A209" s="68"/>
      <c r="B209" s="76"/>
      <c r="C209" s="69"/>
      <c r="D209" s="67"/>
      <c r="E209" s="65"/>
      <c r="F209" s="7">
        <v>15.263</v>
      </c>
      <c r="G209" s="8">
        <f t="shared" si="5"/>
        <v>2910.994600000001</v>
      </c>
      <c r="H209" s="3">
        <v>134</v>
      </c>
      <c r="I209" s="6">
        <f t="shared" si="4"/>
        <v>28.70179640718563</v>
      </c>
      <c r="J209" s="12"/>
    </row>
    <row r="210" spans="1:10" ht="12.75">
      <c r="A210" s="68"/>
      <c r="B210" s="76"/>
      <c r="C210" s="69"/>
      <c r="D210" s="67"/>
      <c r="E210" s="65"/>
      <c r="F210" s="7">
        <v>15.3207</v>
      </c>
      <c r="G210" s="8">
        <f t="shared" si="5"/>
        <v>2926.315300000001</v>
      </c>
      <c r="H210" s="3">
        <v>135</v>
      </c>
      <c r="I210" s="6">
        <f t="shared" si="4"/>
        <v>28.856287425149702</v>
      </c>
      <c r="J210" s="12"/>
    </row>
    <row r="211" spans="1:10" ht="12.75">
      <c r="A211" s="68"/>
      <c r="B211" s="76"/>
      <c r="C211" s="69"/>
      <c r="D211" s="67"/>
      <c r="E211" s="65"/>
      <c r="F211" s="7">
        <v>15.3787</v>
      </c>
      <c r="G211" s="8">
        <f t="shared" si="5"/>
        <v>2941.6940000000013</v>
      </c>
      <c r="H211" s="3">
        <v>136</v>
      </c>
      <c r="I211" s="6">
        <f t="shared" si="4"/>
        <v>29.010778443113775</v>
      </c>
      <c r="J211" s="12"/>
    </row>
    <row r="212" spans="1:10" ht="12.75">
      <c r="A212" s="68"/>
      <c r="B212" s="76"/>
      <c r="C212" s="69"/>
      <c r="D212" s="67"/>
      <c r="E212" s="65"/>
      <c r="F212" s="7">
        <v>15.4353</v>
      </c>
      <c r="G212" s="8">
        <f t="shared" si="5"/>
        <v>2957.1293000000014</v>
      </c>
      <c r="H212" s="3">
        <v>137</v>
      </c>
      <c r="I212" s="6">
        <f t="shared" si="4"/>
        <v>29.165269461077845</v>
      </c>
      <c r="J212" s="12"/>
    </row>
    <row r="213" spans="1:10" ht="12.75">
      <c r="A213" s="68"/>
      <c r="B213" s="76"/>
      <c r="C213" s="69"/>
      <c r="D213" s="67"/>
      <c r="E213" s="65"/>
      <c r="F213" s="7">
        <v>15.4903</v>
      </c>
      <c r="G213" s="8">
        <f t="shared" si="5"/>
        <v>2972.6196000000014</v>
      </c>
      <c r="H213" s="3">
        <v>138</v>
      </c>
      <c r="I213" s="6">
        <f t="shared" si="4"/>
        <v>29.319760479041918</v>
      </c>
      <c r="J213" s="12"/>
    </row>
    <row r="214" spans="1:10" ht="12.75">
      <c r="A214" s="68"/>
      <c r="B214" s="76"/>
      <c r="C214" s="69"/>
      <c r="D214" s="67"/>
      <c r="E214" s="65"/>
      <c r="F214" s="7">
        <v>15.5439</v>
      </c>
      <c r="G214" s="8">
        <f t="shared" si="5"/>
        <v>2988.1635000000015</v>
      </c>
      <c r="H214" s="3">
        <v>139</v>
      </c>
      <c r="I214" s="6">
        <f t="shared" si="4"/>
        <v>29.47425149700599</v>
      </c>
      <c r="J214" s="12" t="s">
        <v>50</v>
      </c>
    </row>
    <row r="215" spans="1:10" ht="12.75">
      <c r="A215" s="68"/>
      <c r="B215" s="76"/>
      <c r="C215" s="69"/>
      <c r="D215" s="61"/>
      <c r="E215" s="66"/>
      <c r="F215" s="7">
        <v>15.5999</v>
      </c>
      <c r="G215" s="8">
        <f t="shared" si="5"/>
        <v>3003.7634000000016</v>
      </c>
      <c r="H215" s="3">
        <v>140</v>
      </c>
      <c r="I215" s="6">
        <f t="shared" si="4"/>
        <v>29.62874251497006</v>
      </c>
      <c r="J215" s="12" t="s">
        <v>51</v>
      </c>
    </row>
    <row r="216" spans="1:10" ht="12.75">
      <c r="A216" s="5" t="s">
        <v>40</v>
      </c>
      <c r="B216" s="15">
        <f>G215+3.5</f>
        <v>3007.2634000000016</v>
      </c>
      <c r="C216" s="15">
        <f>B216+4.7</f>
        <v>3011.9634000000015</v>
      </c>
      <c r="D216" s="43">
        <v>17.5</v>
      </c>
      <c r="E216" s="31" t="s">
        <v>135</v>
      </c>
      <c r="F216" s="7"/>
      <c r="G216" s="8"/>
      <c r="H216" s="3"/>
      <c r="I216" s="6"/>
      <c r="J216" s="12"/>
    </row>
    <row r="217" spans="1:10" ht="12.75">
      <c r="A217" s="5" t="s">
        <v>42</v>
      </c>
      <c r="B217" s="15">
        <f>C216+1.5</f>
        <v>3013.4634000000015</v>
      </c>
      <c r="C217" s="15">
        <f>B217+8</f>
        <v>3021.4634000000015</v>
      </c>
      <c r="D217" s="43">
        <v>17.5</v>
      </c>
      <c r="E217" s="31" t="s">
        <v>136</v>
      </c>
      <c r="F217" s="7"/>
      <c r="G217" s="8"/>
      <c r="H217" s="3"/>
      <c r="I217" s="6"/>
      <c r="J217" s="12"/>
    </row>
    <row r="218" spans="1:10" ht="12.75">
      <c r="A218" s="5" t="s">
        <v>40</v>
      </c>
      <c r="B218" s="15">
        <f>C217+1.5</f>
        <v>3022.9634000000015</v>
      </c>
      <c r="C218" s="15">
        <f>B218+4.7</f>
        <v>3027.6634000000013</v>
      </c>
      <c r="D218" s="43">
        <v>17.5</v>
      </c>
      <c r="E218" s="31" t="s">
        <v>137</v>
      </c>
      <c r="F218" s="7"/>
      <c r="G218" s="8"/>
      <c r="H218" s="3"/>
      <c r="I218" s="6"/>
      <c r="J218" s="12"/>
    </row>
    <row r="219" spans="1:10" ht="12.75">
      <c r="A219" s="18" t="s">
        <v>39</v>
      </c>
      <c r="B219" s="15">
        <f>C218</f>
        <v>3027.6634000000013</v>
      </c>
      <c r="C219" s="15">
        <f>B219+5</f>
        <v>3032.6634000000013</v>
      </c>
      <c r="D219" s="43">
        <v>5</v>
      </c>
      <c r="E219" s="31" t="s">
        <v>138</v>
      </c>
      <c r="F219" s="7"/>
      <c r="G219" s="8"/>
      <c r="H219" s="3"/>
      <c r="I219" s="6"/>
      <c r="J219" s="17" t="s">
        <v>57</v>
      </c>
    </row>
    <row r="220" spans="1:10" ht="12.75">
      <c r="A220" s="68" t="s">
        <v>16</v>
      </c>
      <c r="B220" s="69">
        <f>G220-21</f>
        <v>3010.7843000000016</v>
      </c>
      <c r="C220" s="76">
        <f>0.5*(G232+G236)</f>
        <v>3241.709250000001</v>
      </c>
      <c r="D220" s="60">
        <v>62</v>
      </c>
      <c r="E220" s="64" t="s">
        <v>139</v>
      </c>
      <c r="F220" s="7">
        <v>28.0209</v>
      </c>
      <c r="G220" s="8">
        <f>G215+F220</f>
        <v>3031.7843000000016</v>
      </c>
      <c r="H220" s="3">
        <v>141</v>
      </c>
      <c r="I220" s="6">
        <f t="shared" si="4"/>
        <v>29.783233532934133</v>
      </c>
      <c r="J220" s="12" t="s">
        <v>49</v>
      </c>
    </row>
    <row r="221" spans="1:10" ht="12.75">
      <c r="A221" s="68"/>
      <c r="B221" s="69"/>
      <c r="C221" s="76"/>
      <c r="D221" s="67"/>
      <c r="E221" s="65"/>
      <c r="F221" s="7">
        <v>15.7681</v>
      </c>
      <c r="G221" s="8">
        <f t="shared" si="5"/>
        <v>3047.5524000000014</v>
      </c>
      <c r="H221" s="3">
        <v>142</v>
      </c>
      <c r="I221" s="6">
        <f t="shared" si="4"/>
        <v>29.937724550898203</v>
      </c>
      <c r="J221" s="12" t="s">
        <v>50</v>
      </c>
    </row>
    <row r="222" spans="1:10" ht="12.75">
      <c r="A222" s="68"/>
      <c r="B222" s="69"/>
      <c r="C222" s="76"/>
      <c r="D222" s="67"/>
      <c r="E222" s="65"/>
      <c r="F222" s="7">
        <v>15.8039</v>
      </c>
      <c r="G222" s="8">
        <f t="shared" si="5"/>
        <v>3063.3563000000013</v>
      </c>
      <c r="H222" s="3">
        <v>143</v>
      </c>
      <c r="I222" s="6">
        <f t="shared" si="4"/>
        <v>30.092215568862276</v>
      </c>
      <c r="J222" s="12"/>
    </row>
    <row r="223" spans="1:10" ht="12.75">
      <c r="A223" s="68"/>
      <c r="B223" s="69"/>
      <c r="C223" s="76"/>
      <c r="D223" s="67"/>
      <c r="E223" s="65"/>
      <c r="F223" s="7">
        <v>18.9295</v>
      </c>
      <c r="G223" s="8">
        <f t="shared" si="5"/>
        <v>3082.2858000000015</v>
      </c>
      <c r="H223" s="3">
        <v>144</v>
      </c>
      <c r="I223" s="6">
        <f t="shared" si="4"/>
        <v>30.24670658682635</v>
      </c>
      <c r="J223" s="12"/>
    </row>
    <row r="224" spans="1:10" ht="12.75">
      <c r="A224" s="68"/>
      <c r="B224" s="69"/>
      <c r="C224" s="76"/>
      <c r="D224" s="67"/>
      <c r="E224" s="65"/>
      <c r="F224" s="7">
        <v>15.832</v>
      </c>
      <c r="G224" s="8">
        <f t="shared" si="5"/>
        <v>3098.1178000000014</v>
      </c>
      <c r="H224" s="3">
        <v>145</v>
      </c>
      <c r="I224" s="6">
        <f t="shared" si="4"/>
        <v>30.40119760479042</v>
      </c>
      <c r="J224" s="12"/>
    </row>
    <row r="225" spans="1:10" ht="12.75">
      <c r="A225" s="68"/>
      <c r="B225" s="69"/>
      <c r="C225" s="76"/>
      <c r="D225" s="67"/>
      <c r="E225" s="65"/>
      <c r="F225" s="7">
        <v>15.8857</v>
      </c>
      <c r="G225" s="8">
        <f t="shared" si="5"/>
        <v>3114.003500000001</v>
      </c>
      <c r="H225" s="3">
        <v>146</v>
      </c>
      <c r="I225" s="6">
        <f t="shared" si="4"/>
        <v>30.55568862275449</v>
      </c>
      <c r="J225" s="12"/>
    </row>
    <row r="226" spans="1:10" ht="12.75">
      <c r="A226" s="68"/>
      <c r="B226" s="69"/>
      <c r="C226" s="76"/>
      <c r="D226" s="67"/>
      <c r="E226" s="65"/>
      <c r="F226" s="7">
        <v>15.9398</v>
      </c>
      <c r="G226" s="8">
        <f t="shared" si="5"/>
        <v>3129.9433000000013</v>
      </c>
      <c r="H226" s="3">
        <v>147</v>
      </c>
      <c r="I226" s="6">
        <f t="shared" si="4"/>
        <v>30.71017964071856</v>
      </c>
      <c r="J226" s="12"/>
    </row>
    <row r="227" spans="1:10" ht="12.75">
      <c r="A227" s="68"/>
      <c r="B227" s="69"/>
      <c r="C227" s="76"/>
      <c r="D227" s="67"/>
      <c r="E227" s="65"/>
      <c r="F227" s="7">
        <v>15.9943</v>
      </c>
      <c r="G227" s="8">
        <f t="shared" si="5"/>
        <v>3145.937600000001</v>
      </c>
      <c r="H227" s="3">
        <v>148</v>
      </c>
      <c r="I227" s="6">
        <f t="shared" si="4"/>
        <v>30.864670658682634</v>
      </c>
      <c r="J227" s="12"/>
    </row>
    <row r="228" spans="1:10" ht="12.75">
      <c r="A228" s="68"/>
      <c r="B228" s="69"/>
      <c r="C228" s="76"/>
      <c r="D228" s="67"/>
      <c r="E228" s="65"/>
      <c r="F228" s="7">
        <v>16.0489</v>
      </c>
      <c r="G228" s="8">
        <f t="shared" si="5"/>
        <v>3161.986500000001</v>
      </c>
      <c r="H228" s="3">
        <v>149</v>
      </c>
      <c r="I228" s="6">
        <f t="shared" si="4"/>
        <v>31.019161676646707</v>
      </c>
      <c r="J228" s="12"/>
    </row>
    <row r="229" spans="1:10" ht="12.75">
      <c r="A229" s="68"/>
      <c r="B229" s="69"/>
      <c r="C229" s="76"/>
      <c r="D229" s="67"/>
      <c r="E229" s="65"/>
      <c r="F229" s="7">
        <v>16.1022</v>
      </c>
      <c r="G229" s="8">
        <f t="shared" si="5"/>
        <v>3178.0887000000007</v>
      </c>
      <c r="H229" s="3">
        <v>150</v>
      </c>
      <c r="I229" s="6">
        <f t="shared" si="4"/>
        <v>31.17365269461078</v>
      </c>
      <c r="J229" s="12"/>
    </row>
    <row r="230" spans="1:10" ht="12.75">
      <c r="A230" s="68"/>
      <c r="B230" s="69"/>
      <c r="C230" s="76"/>
      <c r="D230" s="67"/>
      <c r="E230" s="65"/>
      <c r="F230" s="7">
        <v>16.1541</v>
      </c>
      <c r="G230" s="8">
        <f t="shared" si="5"/>
        <v>3194.242800000001</v>
      </c>
      <c r="H230" s="3">
        <v>151</v>
      </c>
      <c r="I230" s="6">
        <f t="shared" si="4"/>
        <v>31.32814371257485</v>
      </c>
      <c r="J230" s="12"/>
    </row>
    <row r="231" spans="1:10" ht="12.75">
      <c r="A231" s="68"/>
      <c r="B231" s="69"/>
      <c r="C231" s="76"/>
      <c r="D231" s="67"/>
      <c r="E231" s="65"/>
      <c r="F231" s="7">
        <v>16.2047</v>
      </c>
      <c r="G231" s="8">
        <f t="shared" si="5"/>
        <v>3210.4475000000007</v>
      </c>
      <c r="H231" s="3">
        <v>152</v>
      </c>
      <c r="I231" s="6">
        <f t="shared" si="4"/>
        <v>31.482634730538923</v>
      </c>
      <c r="J231" s="12"/>
    </row>
    <row r="232" spans="1:10" ht="12.75">
      <c r="A232" s="68"/>
      <c r="B232" s="69"/>
      <c r="C232" s="76"/>
      <c r="D232" s="61"/>
      <c r="E232" s="66"/>
      <c r="F232" s="7">
        <v>16.2565</v>
      </c>
      <c r="G232" s="8">
        <f t="shared" si="5"/>
        <v>3226.7040000000006</v>
      </c>
      <c r="H232" s="3">
        <v>153</v>
      </c>
      <c r="I232" s="6">
        <f t="shared" si="4"/>
        <v>31.637125748502996</v>
      </c>
      <c r="J232" s="12"/>
    </row>
    <row r="233" spans="1:10" ht="12.75">
      <c r="A233" s="5" t="s">
        <v>40</v>
      </c>
      <c r="B233" s="15">
        <f>G232+4</f>
        <v>3230.7040000000006</v>
      </c>
      <c r="C233" s="15">
        <f>B233+4.7</f>
        <v>3235.4040000000005</v>
      </c>
      <c r="D233" s="43">
        <v>17.5</v>
      </c>
      <c r="E233" s="31" t="s">
        <v>140</v>
      </c>
      <c r="F233" s="7"/>
      <c r="G233" s="8"/>
      <c r="H233" s="3"/>
      <c r="I233" s="6"/>
      <c r="J233" s="12"/>
    </row>
    <row r="234" spans="1:10" ht="12.75">
      <c r="A234" s="5" t="s">
        <v>42</v>
      </c>
      <c r="B234" s="15">
        <f>C233+1.5</f>
        <v>3236.9040000000005</v>
      </c>
      <c r="C234" s="15">
        <f>B234+8</f>
        <v>3244.9040000000005</v>
      </c>
      <c r="D234" s="43">
        <v>17.5</v>
      </c>
      <c r="E234" s="31" t="s">
        <v>141</v>
      </c>
      <c r="F234" s="7"/>
      <c r="G234" s="8"/>
      <c r="H234" s="3"/>
      <c r="I234" s="6"/>
      <c r="J234" s="12"/>
    </row>
    <row r="235" spans="1:10" ht="12.75">
      <c r="A235" s="5" t="s">
        <v>40</v>
      </c>
      <c r="B235" s="15">
        <f>C234+1.5</f>
        <v>3246.4040000000005</v>
      </c>
      <c r="C235" s="15">
        <f>B235+4.7</f>
        <v>3251.1040000000003</v>
      </c>
      <c r="D235" s="43">
        <v>17.5</v>
      </c>
      <c r="E235" s="31" t="s">
        <v>142</v>
      </c>
      <c r="F235" s="7"/>
      <c r="G235" s="8"/>
      <c r="H235" s="3"/>
      <c r="I235" s="6"/>
      <c r="J235" s="12"/>
    </row>
    <row r="236" spans="1:10" ht="12.75">
      <c r="A236" s="68" t="s">
        <v>17</v>
      </c>
      <c r="B236" s="69">
        <f>C220</f>
        <v>3241.709250000001</v>
      </c>
      <c r="C236" s="69">
        <f>G248+21</f>
        <v>3479.9431000000004</v>
      </c>
      <c r="D236" s="60">
        <v>64</v>
      </c>
      <c r="E236" s="64" t="s">
        <v>139</v>
      </c>
      <c r="F236" s="7">
        <v>30.0105</v>
      </c>
      <c r="G236" s="8">
        <f>G232+F236</f>
        <v>3256.7145000000005</v>
      </c>
      <c r="H236" s="3">
        <v>154</v>
      </c>
      <c r="I236" s="6">
        <f t="shared" si="4"/>
        <v>31.79161676646707</v>
      </c>
      <c r="J236" s="12"/>
    </row>
    <row r="237" spans="1:10" ht="12.75">
      <c r="A237" s="68"/>
      <c r="B237" s="69"/>
      <c r="C237" s="69"/>
      <c r="D237" s="67"/>
      <c r="E237" s="65"/>
      <c r="F237" s="7">
        <v>16.3775</v>
      </c>
      <c r="G237" s="8">
        <f t="shared" si="5"/>
        <v>3273.0920000000006</v>
      </c>
      <c r="H237" s="3">
        <v>155</v>
      </c>
      <c r="I237" s="6">
        <f t="shared" si="4"/>
        <v>31.94610778443114</v>
      </c>
      <c r="J237" s="12"/>
    </row>
    <row r="238" spans="1:10" ht="12.75">
      <c r="A238" s="68"/>
      <c r="B238" s="69"/>
      <c r="C238" s="69"/>
      <c r="D238" s="67"/>
      <c r="E238" s="65"/>
      <c r="F238" s="7">
        <v>16.4118</v>
      </c>
      <c r="G238" s="8">
        <f t="shared" si="5"/>
        <v>3289.5038000000004</v>
      </c>
      <c r="H238" s="3">
        <v>156</v>
      </c>
      <c r="I238" s="6">
        <f t="shared" si="4"/>
        <v>32.10059880239521</v>
      </c>
      <c r="J238" s="12"/>
    </row>
    <row r="239" spans="1:10" ht="12.75">
      <c r="A239" s="68"/>
      <c r="B239" s="69"/>
      <c r="C239" s="69"/>
      <c r="D239" s="67"/>
      <c r="E239" s="65"/>
      <c r="F239" s="7">
        <v>19.5855</v>
      </c>
      <c r="G239" s="8">
        <f t="shared" si="5"/>
        <v>3309.0893000000005</v>
      </c>
      <c r="H239" s="3">
        <v>157</v>
      </c>
      <c r="I239" s="6">
        <f t="shared" si="4"/>
        <v>32.25508982035928</v>
      </c>
      <c r="J239" s="12"/>
    </row>
    <row r="240" spans="1:10" ht="12.75">
      <c r="A240" s="68"/>
      <c r="B240" s="69"/>
      <c r="C240" s="69"/>
      <c r="D240" s="67"/>
      <c r="E240" s="65"/>
      <c r="F240" s="7">
        <v>16.452</v>
      </c>
      <c r="G240" s="8">
        <f t="shared" si="5"/>
        <v>3325.541300000001</v>
      </c>
      <c r="H240" s="3">
        <v>158</v>
      </c>
      <c r="I240" s="6">
        <f t="shared" si="4"/>
        <v>32.40958083832335</v>
      </c>
      <c r="J240" s="12"/>
    </row>
    <row r="241" spans="1:10" ht="12.75">
      <c r="A241" s="68"/>
      <c r="B241" s="69"/>
      <c r="C241" s="69"/>
      <c r="D241" s="67"/>
      <c r="E241" s="65"/>
      <c r="F241" s="7">
        <v>16.5012</v>
      </c>
      <c r="G241" s="8">
        <f t="shared" si="5"/>
        <v>3342.042500000001</v>
      </c>
      <c r="H241" s="3">
        <v>159</v>
      </c>
      <c r="I241" s="6">
        <f t="shared" si="4"/>
        <v>32.56407185628743</v>
      </c>
      <c r="J241" s="12"/>
    </row>
    <row r="242" spans="1:10" ht="12.75">
      <c r="A242" s="68"/>
      <c r="B242" s="69"/>
      <c r="C242" s="69"/>
      <c r="D242" s="67"/>
      <c r="E242" s="65"/>
      <c r="F242" s="7">
        <v>16.5513</v>
      </c>
      <c r="G242" s="8">
        <f t="shared" si="5"/>
        <v>3358.593800000001</v>
      </c>
      <c r="H242" s="3">
        <v>160</v>
      </c>
      <c r="I242" s="6">
        <f t="shared" si="4"/>
        <v>32.7185628742515</v>
      </c>
      <c r="J242" s="12"/>
    </row>
    <row r="243" spans="1:10" ht="12.75">
      <c r="A243" s="68"/>
      <c r="B243" s="69"/>
      <c r="C243" s="69"/>
      <c r="D243" s="67"/>
      <c r="E243" s="65"/>
      <c r="F243" s="7">
        <v>16.6023</v>
      </c>
      <c r="G243" s="8">
        <f t="shared" si="5"/>
        <v>3375.196100000001</v>
      </c>
      <c r="H243" s="3">
        <v>161</v>
      </c>
      <c r="I243" s="6">
        <f t="shared" si="4"/>
        <v>32.873053892215566</v>
      </c>
      <c r="J243" s="12"/>
    </row>
    <row r="244" spans="1:10" ht="12.75">
      <c r="A244" s="68"/>
      <c r="B244" s="69"/>
      <c r="C244" s="69"/>
      <c r="D244" s="67"/>
      <c r="E244" s="65"/>
      <c r="F244" s="7">
        <v>16.653</v>
      </c>
      <c r="G244" s="8">
        <f t="shared" si="5"/>
        <v>3391.849100000001</v>
      </c>
      <c r="H244" s="3">
        <v>162</v>
      </c>
      <c r="I244" s="6">
        <f t="shared" si="4"/>
        <v>33.02754491017964</v>
      </c>
      <c r="J244" s="12"/>
    </row>
    <row r="245" spans="1:10" ht="12.75">
      <c r="A245" s="68"/>
      <c r="B245" s="69"/>
      <c r="C245" s="69"/>
      <c r="D245" s="67"/>
      <c r="E245" s="65"/>
      <c r="F245" s="7">
        <v>16.7025</v>
      </c>
      <c r="G245" s="8">
        <f t="shared" si="5"/>
        <v>3408.5516000000007</v>
      </c>
      <c r="H245" s="3">
        <v>163</v>
      </c>
      <c r="I245" s="6">
        <f t="shared" si="4"/>
        <v>33.18203592814372</v>
      </c>
      <c r="J245" s="12"/>
    </row>
    <row r="246" spans="1:10" ht="12.75">
      <c r="A246" s="68"/>
      <c r="B246" s="69"/>
      <c r="C246" s="69"/>
      <c r="D246" s="67"/>
      <c r="E246" s="65"/>
      <c r="F246" s="7">
        <v>16.7507</v>
      </c>
      <c r="G246" s="8">
        <f t="shared" si="5"/>
        <v>3425.3023000000007</v>
      </c>
      <c r="H246" s="3">
        <v>164</v>
      </c>
      <c r="I246" s="6">
        <f t="shared" si="4"/>
        <v>33.33652694610778</v>
      </c>
      <c r="J246" s="12"/>
    </row>
    <row r="247" spans="1:10" ht="12.75">
      <c r="A247" s="68"/>
      <c r="B247" s="69"/>
      <c r="C247" s="69"/>
      <c r="D247" s="67"/>
      <c r="E247" s="65"/>
      <c r="F247" s="7">
        <v>16.7976</v>
      </c>
      <c r="G247" s="8">
        <f t="shared" si="5"/>
        <v>3442.0999000000006</v>
      </c>
      <c r="H247" s="3">
        <v>165</v>
      </c>
      <c r="I247" s="6">
        <f t="shared" si="4"/>
        <v>33.49101796407186</v>
      </c>
      <c r="J247" s="12" t="s">
        <v>50</v>
      </c>
    </row>
    <row r="248" spans="1:10" ht="12.75">
      <c r="A248" s="62"/>
      <c r="B248" s="60"/>
      <c r="C248" s="60"/>
      <c r="D248" s="61"/>
      <c r="E248" s="66"/>
      <c r="F248" s="25">
        <v>16.8432</v>
      </c>
      <c r="G248" s="26">
        <f t="shared" si="5"/>
        <v>3458.9431000000004</v>
      </c>
      <c r="H248" s="27">
        <v>166</v>
      </c>
      <c r="I248" s="6">
        <f t="shared" si="4"/>
        <v>33.64550898203593</v>
      </c>
      <c r="J248" s="12" t="s">
        <v>51</v>
      </c>
    </row>
    <row r="249" spans="1:10" ht="12.75">
      <c r="A249" s="5" t="s">
        <v>40</v>
      </c>
      <c r="B249" s="15">
        <f>G248+4</f>
        <v>3462.9431000000004</v>
      </c>
      <c r="C249" s="15">
        <f>B249+4.7</f>
        <v>3467.6431000000002</v>
      </c>
      <c r="D249" s="15">
        <v>17.5</v>
      </c>
      <c r="E249" s="32" t="s">
        <v>143</v>
      </c>
      <c r="F249" s="8"/>
      <c r="G249" s="8"/>
      <c r="H249" s="3"/>
      <c r="I249" s="6"/>
      <c r="J249" s="12"/>
    </row>
    <row r="250" spans="1:8" ht="12.75">
      <c r="A250" s="5" t="s">
        <v>42</v>
      </c>
      <c r="B250" s="15">
        <f>C249+1.5</f>
        <v>3469.1431000000002</v>
      </c>
      <c r="C250" s="15">
        <f>B250+8</f>
        <v>3477.1431000000002</v>
      </c>
      <c r="D250" s="15">
        <v>17.5</v>
      </c>
      <c r="E250" s="32" t="s">
        <v>144</v>
      </c>
      <c r="F250" s="3"/>
      <c r="G250" s="3"/>
      <c r="H250" s="3"/>
    </row>
    <row r="251" spans="1:11" ht="12.75">
      <c r="A251" s="5" t="s">
        <v>40</v>
      </c>
      <c r="B251" s="15">
        <f>C250+1.5</f>
        <v>3478.6431000000002</v>
      </c>
      <c r="C251" s="15">
        <f>B251+4.7</f>
        <v>3483.3431</v>
      </c>
      <c r="D251" s="15">
        <v>17.5</v>
      </c>
      <c r="E251" s="32" t="s">
        <v>145</v>
      </c>
      <c r="F251" s="3"/>
      <c r="G251" s="3"/>
      <c r="H251" s="3"/>
      <c r="K251">
        <f>0.5*(B251+C251)</f>
        <v>3480.9931</v>
      </c>
    </row>
    <row r="252" spans="1:8" ht="12.75">
      <c r="A252" s="62" t="s">
        <v>38</v>
      </c>
      <c r="B252" s="60">
        <f>C251+1.5</f>
        <v>3484.8431</v>
      </c>
      <c r="C252" s="60">
        <f>B252+8</f>
        <v>3492.8431</v>
      </c>
      <c r="D252" s="60">
        <v>10</v>
      </c>
      <c r="E252" s="32" t="s">
        <v>171</v>
      </c>
      <c r="F252" s="3"/>
      <c r="G252" s="3"/>
      <c r="H252" s="3"/>
    </row>
    <row r="253" spans="1:8" ht="12.75">
      <c r="A253" s="63"/>
      <c r="B253" s="61"/>
      <c r="C253" s="61"/>
      <c r="D253" s="61"/>
      <c r="E253" s="32" t="s">
        <v>172</v>
      </c>
      <c r="F253" s="3"/>
      <c r="G253" s="3"/>
      <c r="H253" s="3"/>
    </row>
    <row r="254" spans="1:8" ht="12.75">
      <c r="A254" s="5" t="s">
        <v>23</v>
      </c>
      <c r="B254" s="15">
        <f>C252+1.5</f>
        <v>3494.3431</v>
      </c>
      <c r="C254" s="15">
        <f>B254+10</f>
        <v>3504.3431</v>
      </c>
      <c r="D254" s="15">
        <v>5</v>
      </c>
      <c r="E254" s="32" t="s">
        <v>146</v>
      </c>
      <c r="F254" s="3"/>
      <c r="G254" s="3"/>
      <c r="H254" s="3"/>
    </row>
    <row r="255" spans="1:8" ht="12.75">
      <c r="A255" s="5" t="s">
        <v>39</v>
      </c>
      <c r="B255" s="15">
        <f>C254</f>
        <v>3504.3431</v>
      </c>
      <c r="C255" s="15">
        <f>B255+5</f>
        <v>3509.3431</v>
      </c>
      <c r="D255" s="15">
        <v>5</v>
      </c>
      <c r="E255" s="32" t="s">
        <v>147</v>
      </c>
      <c r="F255" s="3"/>
      <c r="G255" s="3"/>
      <c r="H255" s="3"/>
    </row>
    <row r="256" spans="1:10" ht="12.75">
      <c r="A256" s="70" t="s">
        <v>60</v>
      </c>
      <c r="B256" s="71"/>
      <c r="C256" s="71"/>
      <c r="D256" s="71"/>
      <c r="E256" s="71"/>
      <c r="F256" s="71"/>
      <c r="G256" s="71"/>
      <c r="H256" s="71"/>
      <c r="I256" s="72"/>
      <c r="J256" t="s">
        <v>188</v>
      </c>
    </row>
    <row r="257" spans="1:8" ht="12.75">
      <c r="A257" s="62" t="s">
        <v>38</v>
      </c>
      <c r="B257" s="60">
        <f>C255+150.5</f>
        <v>3659.8431</v>
      </c>
      <c r="C257" s="60">
        <f>B257+8</f>
        <v>3667.8431</v>
      </c>
      <c r="D257" s="60">
        <v>10</v>
      </c>
      <c r="E257" s="31" t="s">
        <v>169</v>
      </c>
      <c r="F257" s="24"/>
      <c r="G257" s="3"/>
      <c r="H257" s="3"/>
    </row>
    <row r="258" spans="1:8" ht="12.75">
      <c r="A258" s="63"/>
      <c r="B258" s="61"/>
      <c r="C258" s="61"/>
      <c r="D258" s="61"/>
      <c r="E258" s="31" t="s">
        <v>170</v>
      </c>
      <c r="F258" s="24"/>
      <c r="G258" s="3"/>
      <c r="H258" s="3"/>
    </row>
    <row r="259" spans="1:8" ht="12.75">
      <c r="A259" s="5" t="s">
        <v>39</v>
      </c>
      <c r="B259" s="15">
        <f>C257+5</f>
        <v>3672.8431</v>
      </c>
      <c r="C259" s="15">
        <f>B259+5</f>
        <v>3677.8431</v>
      </c>
      <c r="D259" s="15">
        <v>40</v>
      </c>
      <c r="E259" s="31" t="s">
        <v>155</v>
      </c>
      <c r="F259" s="24"/>
      <c r="G259" s="3"/>
      <c r="H259" s="3"/>
    </row>
    <row r="260" spans="1:8" ht="12.75">
      <c r="A260" s="5" t="s">
        <v>39</v>
      </c>
      <c r="B260" s="15">
        <f>C259+27</f>
        <v>3704.8431</v>
      </c>
      <c r="C260" s="15">
        <f>B260+5</f>
        <v>3709.8431</v>
      </c>
      <c r="D260" s="15"/>
      <c r="E260" s="31"/>
      <c r="F260" s="24"/>
      <c r="G260" s="3"/>
      <c r="H260" s="3"/>
    </row>
    <row r="261" spans="1:10" ht="12.75">
      <c r="A261" s="19" t="s">
        <v>59</v>
      </c>
      <c r="B261" s="15">
        <f>C260+17.8</f>
        <v>3727.6431000000002</v>
      </c>
      <c r="C261" s="15">
        <f>B261+50</f>
        <v>3777.6431000000002</v>
      </c>
      <c r="D261" s="15">
        <v>40</v>
      </c>
      <c r="E261" s="38"/>
      <c r="F261" s="24"/>
      <c r="G261" s="3"/>
      <c r="H261" s="3"/>
      <c r="J261" s="56" t="s">
        <v>61</v>
      </c>
    </row>
    <row r="262" spans="1:10" ht="12.75">
      <c r="A262" s="53" t="s">
        <v>26</v>
      </c>
      <c r="B262" s="15">
        <f>C261+11.5</f>
        <v>3789.1431000000002</v>
      </c>
      <c r="C262" s="15">
        <f>B262+47</f>
        <v>3836.1431000000002</v>
      </c>
      <c r="D262" s="15">
        <v>40</v>
      </c>
      <c r="E262" s="40" t="s">
        <v>149</v>
      </c>
      <c r="F262" s="3"/>
      <c r="G262" s="3"/>
      <c r="H262" s="3"/>
      <c r="J262" s="57"/>
    </row>
    <row r="263" spans="1:10" ht="12.75">
      <c r="A263" s="54" t="s">
        <v>30</v>
      </c>
      <c r="B263" s="15"/>
      <c r="C263" s="15"/>
      <c r="D263" s="15"/>
      <c r="E263" s="40" t="s">
        <v>177</v>
      </c>
      <c r="F263" s="3"/>
      <c r="G263" s="3"/>
      <c r="H263" s="3"/>
      <c r="J263" s="57"/>
    </row>
    <row r="264" spans="1:10" ht="12.75">
      <c r="A264" s="81" t="s">
        <v>114</v>
      </c>
      <c r="B264" s="60"/>
      <c r="C264" s="60"/>
      <c r="D264" s="60"/>
      <c r="E264" s="40" t="s">
        <v>175</v>
      </c>
      <c r="F264" s="3"/>
      <c r="G264" s="3"/>
      <c r="H264" s="3"/>
      <c r="J264" s="57"/>
    </row>
    <row r="265" spans="1:10" ht="12.75">
      <c r="A265" s="82"/>
      <c r="B265" s="61"/>
      <c r="C265" s="61"/>
      <c r="D265" s="61"/>
      <c r="E265" s="40" t="s">
        <v>176</v>
      </c>
      <c r="F265" s="3"/>
      <c r="G265" s="3"/>
      <c r="H265" s="3"/>
      <c r="J265" s="57"/>
    </row>
    <row r="266" spans="1:10" ht="12.75">
      <c r="A266" s="19" t="s">
        <v>26</v>
      </c>
      <c r="B266" s="15">
        <f>C262+72.8</f>
        <v>3908.9431000000004</v>
      </c>
      <c r="C266" s="15">
        <f>B266+80</f>
        <v>3988.9431000000004</v>
      </c>
      <c r="D266" s="15">
        <v>40</v>
      </c>
      <c r="E266" s="40" t="s">
        <v>150</v>
      </c>
      <c r="F266" s="3"/>
      <c r="G266" s="3"/>
      <c r="H266" s="3"/>
      <c r="J266" s="57"/>
    </row>
    <row r="267" spans="1:10" ht="12.75">
      <c r="A267" s="51" t="s">
        <v>179</v>
      </c>
      <c r="B267" s="50"/>
      <c r="C267" s="50"/>
      <c r="D267" s="50"/>
      <c r="E267" s="40" t="s">
        <v>190</v>
      </c>
      <c r="F267" s="3"/>
      <c r="G267" s="3"/>
      <c r="H267" s="3"/>
      <c r="J267" s="57"/>
    </row>
    <row r="268" spans="1:10" ht="12.75">
      <c r="A268" s="52" t="s">
        <v>26</v>
      </c>
      <c r="B268" s="50">
        <f>C266+33.5</f>
        <v>4022.4431000000004</v>
      </c>
      <c r="C268" s="50">
        <f>B268+47</f>
        <v>4069.4431000000004</v>
      </c>
      <c r="D268" s="50">
        <v>40</v>
      </c>
      <c r="E268" s="40" t="s">
        <v>183</v>
      </c>
      <c r="F268" s="3"/>
      <c r="G268" s="3"/>
      <c r="H268" s="3"/>
      <c r="J268" s="57"/>
    </row>
    <row r="269" spans="1:10" ht="12.75">
      <c r="A269" s="58" t="s">
        <v>178</v>
      </c>
      <c r="B269" s="60"/>
      <c r="C269" s="60"/>
      <c r="D269" s="60"/>
      <c r="E269" s="40" t="s">
        <v>181</v>
      </c>
      <c r="F269" s="3"/>
      <c r="G269" s="3"/>
      <c r="H269" s="3"/>
      <c r="J269" s="55"/>
    </row>
    <row r="270" spans="1:10" ht="12.75">
      <c r="A270" s="59"/>
      <c r="B270" s="61"/>
      <c r="C270" s="61"/>
      <c r="D270" s="61"/>
      <c r="E270" s="40" t="s">
        <v>182</v>
      </c>
      <c r="F270" s="3"/>
      <c r="G270" s="3"/>
      <c r="H270" s="3"/>
      <c r="J270" s="55"/>
    </row>
    <row r="271" spans="1:8" ht="12.75">
      <c r="A271" s="5" t="s">
        <v>39</v>
      </c>
      <c r="B271" s="15">
        <f>C268</f>
        <v>4069.4431000000004</v>
      </c>
      <c r="C271" s="15">
        <f>B271+5</f>
        <v>4074.4431000000004</v>
      </c>
      <c r="D271" s="15">
        <v>40</v>
      </c>
      <c r="E271" s="40" t="s">
        <v>151</v>
      </c>
      <c r="F271" s="3"/>
      <c r="G271" s="3"/>
      <c r="H271" s="3"/>
    </row>
    <row r="272" spans="1:8" ht="12.75">
      <c r="A272" s="5" t="s">
        <v>24</v>
      </c>
      <c r="B272" s="15">
        <f>C271+419.3</f>
        <v>4493.743100000001</v>
      </c>
      <c r="C272" s="15">
        <f>B272+10</f>
        <v>4503.743100000001</v>
      </c>
      <c r="D272" s="15">
        <v>40</v>
      </c>
      <c r="E272" s="40" t="s">
        <v>152</v>
      </c>
      <c r="F272" s="3"/>
      <c r="G272" s="3"/>
      <c r="H272" s="3"/>
    </row>
    <row r="273" spans="2:5" ht="12.75">
      <c r="B273" s="33"/>
      <c r="C273" s="33"/>
      <c r="D273" s="44"/>
      <c r="E273" s="33"/>
    </row>
    <row r="274" spans="2:5" ht="12.75">
      <c r="B274" s="33"/>
      <c r="C274" s="33"/>
      <c r="D274" s="44"/>
      <c r="E274" s="33"/>
    </row>
    <row r="275" spans="1:10" ht="12.75">
      <c r="A275" s="70" t="s">
        <v>62</v>
      </c>
      <c r="B275" s="71"/>
      <c r="C275" s="71"/>
      <c r="D275" s="71"/>
      <c r="E275" s="71"/>
      <c r="F275" s="71"/>
      <c r="G275" s="71"/>
      <c r="H275" s="71"/>
      <c r="I275" s="72"/>
      <c r="J275" t="s">
        <v>180</v>
      </c>
    </row>
    <row r="276" spans="1:11" ht="12.75">
      <c r="A276" s="28" t="s">
        <v>63</v>
      </c>
      <c r="B276" s="15">
        <f>C255+19</f>
        <v>3528.3431</v>
      </c>
      <c r="C276" s="15">
        <f>B276+76.537</f>
        <v>3604.8801</v>
      </c>
      <c r="D276" s="15">
        <v>50</v>
      </c>
      <c r="E276" s="32" t="s">
        <v>173</v>
      </c>
      <c r="F276" s="3"/>
      <c r="G276" s="3"/>
      <c r="H276" s="3"/>
      <c r="K276">
        <f aca="true" t="shared" si="6" ref="K276:K285">0.5*(B276+C276)</f>
        <v>3566.6116</v>
      </c>
    </row>
    <row r="277" spans="1:11" ht="12.75">
      <c r="A277" s="5" t="s">
        <v>64</v>
      </c>
      <c r="B277" s="15">
        <f>C276+30</f>
        <v>3634.8801</v>
      </c>
      <c r="C277" s="15">
        <f>B277+17.9</f>
        <v>3652.7801</v>
      </c>
      <c r="D277" s="15">
        <v>17</v>
      </c>
      <c r="E277" s="32" t="s">
        <v>153</v>
      </c>
      <c r="F277" s="3"/>
      <c r="G277" s="3"/>
      <c r="H277" s="3"/>
      <c r="K277">
        <f t="shared" si="6"/>
        <v>3643.8301</v>
      </c>
    </row>
    <row r="278" spans="1:11" ht="12.75">
      <c r="A278" s="5" t="s">
        <v>26</v>
      </c>
      <c r="B278" s="15">
        <f>C277+16.5</f>
        <v>3669.2801</v>
      </c>
      <c r="C278" s="15">
        <f>B278+47</f>
        <v>3716.2801</v>
      </c>
      <c r="D278" s="15">
        <v>60</v>
      </c>
      <c r="E278" s="32" t="s">
        <v>154</v>
      </c>
      <c r="F278" s="3"/>
      <c r="G278" s="3"/>
      <c r="H278" s="3"/>
      <c r="K278">
        <f t="shared" si="6"/>
        <v>3692.7801</v>
      </c>
    </row>
    <row r="279" spans="1:8" ht="12.75">
      <c r="A279" s="58" t="s">
        <v>114</v>
      </c>
      <c r="B279" s="60"/>
      <c r="C279" s="60"/>
      <c r="D279" s="60"/>
      <c r="E279" s="32" t="s">
        <v>186</v>
      </c>
      <c r="F279" s="3"/>
      <c r="G279" s="3"/>
      <c r="H279" s="3"/>
    </row>
    <row r="280" spans="1:8" ht="12.75">
      <c r="A280" s="59"/>
      <c r="B280" s="61"/>
      <c r="C280" s="61"/>
      <c r="D280" s="61"/>
      <c r="E280" s="32" t="s">
        <v>187</v>
      </c>
      <c r="F280" s="3"/>
      <c r="G280" s="3"/>
      <c r="H280" s="3"/>
    </row>
    <row r="281" spans="1:8" ht="12.75">
      <c r="A281" s="58" t="s">
        <v>178</v>
      </c>
      <c r="B281" s="60"/>
      <c r="C281" s="60"/>
      <c r="D281" s="60"/>
      <c r="E281" s="32" t="s">
        <v>184</v>
      </c>
      <c r="F281" s="3"/>
      <c r="G281" s="3"/>
      <c r="H281" s="3"/>
    </row>
    <row r="282" spans="1:8" ht="12.75">
      <c r="A282" s="59"/>
      <c r="B282" s="61"/>
      <c r="C282" s="61"/>
      <c r="D282" s="61"/>
      <c r="E282" s="32" t="s">
        <v>185</v>
      </c>
      <c r="F282" s="3"/>
      <c r="G282" s="3"/>
      <c r="H282" s="3"/>
    </row>
    <row r="283" spans="1:11" ht="12.75">
      <c r="A283" s="5" t="s">
        <v>39</v>
      </c>
      <c r="B283" s="15">
        <f>C278+7</f>
        <v>3723.2801</v>
      </c>
      <c r="C283" s="15">
        <f>B283+5</f>
        <v>3728.2801</v>
      </c>
      <c r="D283" s="15">
        <v>11</v>
      </c>
      <c r="E283" s="32" t="s">
        <v>148</v>
      </c>
      <c r="F283" s="3"/>
      <c r="G283" s="3"/>
      <c r="H283" s="3"/>
      <c r="K283">
        <f t="shared" si="6"/>
        <v>3725.7801</v>
      </c>
    </row>
    <row r="284" spans="1:11" ht="12.75">
      <c r="A284" s="5" t="s">
        <v>64</v>
      </c>
      <c r="B284" s="15">
        <f>C283+4.5</f>
        <v>3732.7801</v>
      </c>
      <c r="C284" s="15">
        <f>B284+17.9</f>
        <v>3750.6801</v>
      </c>
      <c r="D284" s="15">
        <v>17</v>
      </c>
      <c r="E284" s="32" t="s">
        <v>156</v>
      </c>
      <c r="F284" s="3"/>
      <c r="G284" s="3"/>
      <c r="H284" s="3"/>
      <c r="K284">
        <f t="shared" si="6"/>
        <v>3741.7300999999998</v>
      </c>
    </row>
    <row r="285" spans="1:11" ht="12.75">
      <c r="A285" s="5" t="s">
        <v>63</v>
      </c>
      <c r="B285" s="15">
        <f>C284+30</f>
        <v>3780.6801</v>
      </c>
      <c r="C285" s="15">
        <f>B285+76.537</f>
        <v>3857.2171</v>
      </c>
      <c r="D285" s="15">
        <v>50</v>
      </c>
      <c r="E285" s="40" t="s">
        <v>174</v>
      </c>
      <c r="F285" s="3"/>
      <c r="G285" s="3"/>
      <c r="H285" s="3"/>
      <c r="K285">
        <f t="shared" si="6"/>
        <v>3818.9485999999997</v>
      </c>
    </row>
    <row r="286" spans="2:5" ht="12.75">
      <c r="B286" s="33"/>
      <c r="C286" s="33"/>
      <c r="D286" s="44"/>
      <c r="E286" s="33"/>
    </row>
    <row r="287" spans="2:5" ht="12.75">
      <c r="B287" s="33"/>
      <c r="C287" s="33"/>
      <c r="D287" s="44"/>
      <c r="E287" s="33"/>
    </row>
    <row r="288" spans="2:5" ht="12.75">
      <c r="B288" s="33"/>
      <c r="C288" s="33"/>
      <c r="D288" s="44"/>
      <c r="E288" s="33"/>
    </row>
    <row r="289" spans="2:5" ht="12.75">
      <c r="B289" s="33"/>
      <c r="C289" s="33"/>
      <c r="D289" s="44"/>
      <c r="E289" s="33"/>
    </row>
    <row r="290" spans="2:5" ht="12.75">
      <c r="B290" s="33"/>
      <c r="C290" s="33"/>
      <c r="D290" s="44"/>
      <c r="E290" s="33"/>
    </row>
    <row r="291" spans="2:5" ht="12.75">
      <c r="B291" s="33"/>
      <c r="C291" s="33"/>
      <c r="D291" s="44"/>
      <c r="E291" s="33"/>
    </row>
    <row r="292" spans="2:5" ht="12.75">
      <c r="B292" s="33"/>
      <c r="C292" s="33"/>
      <c r="D292" s="44"/>
      <c r="E292" s="33"/>
    </row>
    <row r="293" spans="2:5" ht="12.75">
      <c r="B293" s="33"/>
      <c r="C293" s="33"/>
      <c r="D293" s="44"/>
      <c r="E293" s="33"/>
    </row>
    <row r="294" spans="2:5" ht="12.75">
      <c r="B294" s="33"/>
      <c r="C294" s="33"/>
      <c r="D294" s="44"/>
      <c r="E294" s="33"/>
    </row>
    <row r="295" spans="2:5" ht="12.75">
      <c r="B295" s="33"/>
      <c r="C295" s="33"/>
      <c r="D295" s="44"/>
      <c r="E295" s="33"/>
    </row>
    <row r="296" spans="2:5" ht="12.75">
      <c r="B296" s="33"/>
      <c r="C296" s="33"/>
      <c r="D296" s="44"/>
      <c r="E296" s="33"/>
    </row>
    <row r="297" spans="2:5" ht="12.75">
      <c r="B297" s="33"/>
      <c r="C297" s="33"/>
      <c r="D297" s="44"/>
      <c r="E297" s="33"/>
    </row>
    <row r="298" spans="2:5" ht="12.75">
      <c r="B298" s="33"/>
      <c r="C298" s="33"/>
      <c r="D298" s="44"/>
      <c r="E298" s="33"/>
    </row>
    <row r="299" spans="2:5" ht="12.75">
      <c r="B299" s="33"/>
      <c r="C299" s="33"/>
      <c r="D299" s="44"/>
      <c r="E299" s="33"/>
    </row>
    <row r="300" spans="2:5" ht="12.75">
      <c r="B300" s="33"/>
      <c r="C300" s="33"/>
      <c r="D300" s="44"/>
      <c r="E300" s="33"/>
    </row>
    <row r="301" spans="2:5" ht="12.75">
      <c r="B301" s="33"/>
      <c r="C301" s="33"/>
      <c r="D301" s="44"/>
      <c r="E301" s="33"/>
    </row>
  </sheetData>
  <mergeCells count="111">
    <mergeCell ref="B264:B265"/>
    <mergeCell ref="C264:C265"/>
    <mergeCell ref="D264:D265"/>
    <mergeCell ref="A279:A280"/>
    <mergeCell ref="B279:B280"/>
    <mergeCell ref="C279:C280"/>
    <mergeCell ref="D279:D280"/>
    <mergeCell ref="E29:E38"/>
    <mergeCell ref="E42:E53"/>
    <mergeCell ref="B17:B18"/>
    <mergeCell ref="C17:C18"/>
    <mergeCell ref="D17:D18"/>
    <mergeCell ref="E23:E24"/>
    <mergeCell ref="B23:B24"/>
    <mergeCell ref="C23:C24"/>
    <mergeCell ref="B29:B38"/>
    <mergeCell ref="C29:C38"/>
    <mergeCell ref="C236:C248"/>
    <mergeCell ref="A203:A215"/>
    <mergeCell ref="B203:B215"/>
    <mergeCell ref="C203:C215"/>
    <mergeCell ref="A220:A232"/>
    <mergeCell ref="B220:B232"/>
    <mergeCell ref="C220:C232"/>
    <mergeCell ref="B187:B199"/>
    <mergeCell ref="C187:C199"/>
    <mergeCell ref="B151:B164"/>
    <mergeCell ref="C151:C164"/>
    <mergeCell ref="B168:B182"/>
    <mergeCell ref="C168:C182"/>
    <mergeCell ref="C74:C87"/>
    <mergeCell ref="B92:B108"/>
    <mergeCell ref="C92:C108"/>
    <mergeCell ref="B112:B128"/>
    <mergeCell ref="C112:C128"/>
    <mergeCell ref="C42:C53"/>
    <mergeCell ref="A168:A182"/>
    <mergeCell ref="A187:A199"/>
    <mergeCell ref="A74:A87"/>
    <mergeCell ref="A92:A108"/>
    <mergeCell ref="A112:A128"/>
    <mergeCell ref="A151:A164"/>
    <mergeCell ref="B58:B70"/>
    <mergeCell ref="C58:C70"/>
    <mergeCell ref="B74:B87"/>
    <mergeCell ref="A29:A38"/>
    <mergeCell ref="A42:A53"/>
    <mergeCell ref="A58:A70"/>
    <mergeCell ref="B42:B53"/>
    <mergeCell ref="A256:I256"/>
    <mergeCell ref="A275:I275"/>
    <mergeCell ref="D23:D24"/>
    <mergeCell ref="D29:D38"/>
    <mergeCell ref="D42:D53"/>
    <mergeCell ref="D58:D70"/>
    <mergeCell ref="D74:D87"/>
    <mergeCell ref="D92:D108"/>
    <mergeCell ref="D112:D128"/>
    <mergeCell ref="A23:A24"/>
    <mergeCell ref="D151:D164"/>
    <mergeCell ref="D168:D182"/>
    <mergeCell ref="D187:D199"/>
    <mergeCell ref="D203:D215"/>
    <mergeCell ref="E58:E70"/>
    <mergeCell ref="E74:E87"/>
    <mergeCell ref="E92:E108"/>
    <mergeCell ref="E112:E128"/>
    <mergeCell ref="A133:A134"/>
    <mergeCell ref="B133:B134"/>
    <mergeCell ref="C133:C134"/>
    <mergeCell ref="D133:D134"/>
    <mergeCell ref="A137:A138"/>
    <mergeCell ref="B137:B138"/>
    <mergeCell ref="C137:C138"/>
    <mergeCell ref="D137:D138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E151:E164"/>
    <mergeCell ref="E168:E182"/>
    <mergeCell ref="E187:E199"/>
    <mergeCell ref="E203:E215"/>
    <mergeCell ref="E220:E232"/>
    <mergeCell ref="E236:E248"/>
    <mergeCell ref="A252:A253"/>
    <mergeCell ref="B252:B253"/>
    <mergeCell ref="C252:C253"/>
    <mergeCell ref="D252:D253"/>
    <mergeCell ref="D220:D232"/>
    <mergeCell ref="D236:D248"/>
    <mergeCell ref="A236:A248"/>
    <mergeCell ref="B236:B248"/>
    <mergeCell ref="A257:A258"/>
    <mergeCell ref="B257:B258"/>
    <mergeCell ref="C257:C258"/>
    <mergeCell ref="D257:D258"/>
    <mergeCell ref="J261:J268"/>
    <mergeCell ref="A281:A282"/>
    <mergeCell ref="B281:B282"/>
    <mergeCell ref="C281:C282"/>
    <mergeCell ref="D281:D282"/>
    <mergeCell ref="A269:A270"/>
    <mergeCell ref="B269:B270"/>
    <mergeCell ref="C269:C270"/>
    <mergeCell ref="D269:D270"/>
    <mergeCell ref="A264:A265"/>
  </mergeCells>
  <printOptions/>
  <pageMargins left="0.75" right="0.75" top="1" bottom="1" header="0.4921259845" footer="0.4921259845"/>
  <pageSetup horizontalDpi="600" verticalDpi="600" orientation="portrait" paperSize="9" scale="80" r:id="rId1"/>
  <ignoredErrors>
    <ignoredError sqref="C27 C40 C110 C72 C89 C130 C149 C166 C184 C201 C217 C234 C250:C251 C2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Lars Groening</dc:creator>
  <cp:keywords/>
  <dc:description/>
  <cp:lastModifiedBy>Dr. Lars Groening</cp:lastModifiedBy>
  <cp:lastPrinted>2009-10-06T08:19:26Z</cp:lastPrinted>
  <dcterms:created xsi:type="dcterms:W3CDTF">2009-09-10T11:14:29Z</dcterms:created>
  <dcterms:modified xsi:type="dcterms:W3CDTF">2009-10-09T12:43:14Z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-1488035828</vt:i4>
  </property>
  <property fmtid="{D5CDD505-2E9C-101B-9397-08002B2CF9AE}" pid="4" name="_EmailSubje">
    <vt:lpwstr>p-Linac, neue Liste</vt:lpwstr>
  </property>
  <property fmtid="{D5CDD505-2E9C-101B-9397-08002B2CF9AE}" pid="5" name="_AuthorEma">
    <vt:lpwstr>La.Groening@gsi.de</vt:lpwstr>
  </property>
  <property fmtid="{D5CDD505-2E9C-101B-9397-08002B2CF9AE}" pid="6" name="_AuthorEmailDisplayNa">
    <vt:lpwstr>Groening, Lars Dr.</vt:lpwstr>
  </property>
</Properties>
</file>